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7400" windowHeight="10800" tabRatio="433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'Лист1'!$A$1:$AA$105</definedName>
  </definedNames>
  <calcPr fullCalcOnLoad="1"/>
</workbook>
</file>

<file path=xl/sharedStrings.xml><?xml version="1.0" encoding="utf-8"?>
<sst xmlns="http://schemas.openxmlformats.org/spreadsheetml/2006/main" count="113" uniqueCount="104">
  <si>
    <t>№ п/п</t>
  </si>
  <si>
    <t>Наименование показателей</t>
  </si>
  <si>
    <t>Текущий финансовый год*</t>
  </si>
  <si>
    <t>затраты на приобретение топлива для котельных</t>
  </si>
  <si>
    <t>Оплата труда с начислениями на выплаты по оплате труда</t>
  </si>
  <si>
    <t>Увеличение стоимости материальных запасов:</t>
  </si>
  <si>
    <t>Услуги по содержанию имущества:</t>
  </si>
  <si>
    <t>Прочие работы (услуги):</t>
  </si>
  <si>
    <t>Прочие расходы:</t>
  </si>
  <si>
    <t>Услуги связи (стационарный телефон, радио, интернет, почтовые услуги)</t>
  </si>
  <si>
    <t>Увеличение стоимости основных средств:</t>
  </si>
  <si>
    <t>затраты наприобретение медикаментов, перевязочных средств, медицинских расходных материалов и изделий медицинского назначения</t>
  </si>
  <si>
    <t>затраты на услуги по медосмотру основного персонала в случаях, установленных законодательством</t>
  </si>
  <si>
    <t>Наименование главного распорядителя средств  бюджета</t>
  </si>
  <si>
    <t>затраты на подписку  учреждений</t>
  </si>
  <si>
    <t>Наименование подведомственного учреждения</t>
  </si>
  <si>
    <t>Очередной финансовый год</t>
  </si>
  <si>
    <t xml:space="preserve">СВОД по ОУ </t>
  </si>
  <si>
    <t>затраты на санитарную обработку помещений (дератизация ,противоклещевая обработка)</t>
  </si>
  <si>
    <t xml:space="preserve">  затраты на услуги охранных предприятий </t>
  </si>
  <si>
    <t>обл.бюджет</t>
  </si>
  <si>
    <t>мест.бюджет</t>
  </si>
  <si>
    <t>ИТОГО 611</t>
  </si>
  <si>
    <t>ИТОГО 612</t>
  </si>
  <si>
    <t>Оплата труда с начислениями на выплаты по оплате труда на трудоустройство несовершеннолетних граждан (612)</t>
  </si>
  <si>
    <t>Оплата труда с начислениями на выплаты по оплате труда(повора,механики,водители) (612)</t>
  </si>
  <si>
    <t xml:space="preserve">в т.ч. Заработная плата </t>
  </si>
  <si>
    <t xml:space="preserve">начисления на оплату труда </t>
  </si>
  <si>
    <t>электрознергия</t>
  </si>
  <si>
    <t>теплоэнергия</t>
  </si>
  <si>
    <t>природный газ</t>
  </si>
  <si>
    <t>водоснабжение</t>
  </si>
  <si>
    <t>вывоз ЖБО</t>
  </si>
  <si>
    <t>затраты на  ремонт и  обслуживание зданий и сооружений    (612)</t>
  </si>
  <si>
    <t>затраты на аттестацию рабочих мест</t>
  </si>
  <si>
    <t>сервисная поддержка  АИС "Электронная школа "</t>
  </si>
  <si>
    <t>расходы на тиражирование и распростронение материалов о безопасности дорож.движения</t>
  </si>
  <si>
    <t>расходы на проведение соревнованийпо безопасности дорож.движения</t>
  </si>
  <si>
    <t>расходы на приобретение световозвращающих элементов для  безопасности дорож.движения</t>
  </si>
  <si>
    <t>затраты уствновку обслуживание оргтехники, ЭЦП</t>
  </si>
  <si>
    <t xml:space="preserve">затраты на программное обеспечение </t>
  </si>
  <si>
    <t xml:space="preserve">затраты на повышение квалификации , обучение сотрудников </t>
  </si>
  <si>
    <t>затраты на приобретение хозяйственного инвентаря, канцелярских товаров (со сроком полезного использования менее 12 месяцев), расходных материалов к компьютерной и оргтехнике</t>
  </si>
  <si>
    <t xml:space="preserve">Коммунальные услуги </t>
  </si>
  <si>
    <t xml:space="preserve">в т.ч. Школы </t>
  </si>
  <si>
    <t xml:space="preserve">в т.ч. Дошкольное образование </t>
  </si>
  <si>
    <t xml:space="preserve">в т.ч. Дополнительное образование </t>
  </si>
  <si>
    <t xml:space="preserve">ИТОГО </t>
  </si>
  <si>
    <t>в т.ч. Дополнительное образование</t>
  </si>
  <si>
    <t>ВСОШ 1</t>
  </si>
  <si>
    <t>ВСОШ 2</t>
  </si>
  <si>
    <t xml:space="preserve">Ленинская </t>
  </si>
  <si>
    <t>Позднеевская</t>
  </si>
  <si>
    <t>Багаевская</t>
  </si>
  <si>
    <t>Кр.Маныческая</t>
  </si>
  <si>
    <t>Кр.Октябрьская</t>
  </si>
  <si>
    <t>Кировская</t>
  </si>
  <si>
    <t>Новинская</t>
  </si>
  <si>
    <t>Всоленовская</t>
  </si>
  <si>
    <t>Кр.Знаменская</t>
  </si>
  <si>
    <t>Мзападенская</t>
  </si>
  <si>
    <t>Садковская</t>
  </si>
  <si>
    <t>Мбалабинская</t>
  </si>
  <si>
    <t xml:space="preserve">ИТОГО ШКОЛЫ </t>
  </si>
  <si>
    <t>ЦТ</t>
  </si>
  <si>
    <t xml:space="preserve">Итого доп.образование </t>
  </si>
  <si>
    <t>ДЮСШ</t>
  </si>
  <si>
    <t xml:space="preserve">ИТОГО МЕСТНЫЙ БЮДЖЕТ </t>
  </si>
  <si>
    <t>Оплата труда  повышение зар.платы пед.работникам доп.образования (дотация)</t>
  </si>
  <si>
    <t>Расчет планового объема бюджетных ассигнований по расходам на финансовое обеспечение бюджетных и автономных учреждений  на 2020г.</t>
  </si>
  <si>
    <t xml:space="preserve">вывоз ТКО </t>
  </si>
  <si>
    <t xml:space="preserve">затраты на уплату налога на имущество,  земельного налога </t>
  </si>
  <si>
    <t>затраты на услуги банков(Услуги в сфере бухгалтерского,налогового, статистического  учета )</t>
  </si>
  <si>
    <t>обл.</t>
  </si>
  <si>
    <t>местн.</t>
  </si>
  <si>
    <t xml:space="preserve">затраты на тех.обслуживание систем газового хозяства  </t>
  </si>
  <si>
    <t>Мероприяти спортивной направленности  612</t>
  </si>
  <si>
    <t>Итого  по учреждению:</t>
  </si>
  <si>
    <t>Летний отдых, оздаровление  612</t>
  </si>
  <si>
    <t>затраты на приобретение горюче-смазочных материалов 612</t>
  </si>
  <si>
    <t>затраты на приобретение  запчастей  к транспортным средствам 612</t>
  </si>
  <si>
    <t>затраты на уплату прочих налогов транспотрный  612</t>
  </si>
  <si>
    <t>затраты на активацию СКЗИ , атестация системы "Континент"    612</t>
  </si>
  <si>
    <t>затраты на стоянку автотранспортных средств    612</t>
  </si>
  <si>
    <t>затраты на обязательное страхование гражданской ответственности  612</t>
  </si>
  <si>
    <t>затраты на тех.обслуживание транспортных средств   612</t>
  </si>
  <si>
    <t>затраты на техосмотр и диагностику транспортных средств   612</t>
  </si>
  <si>
    <t xml:space="preserve">Услуги связи абонентская плата за телематические услуги передачи данных 612 </t>
  </si>
  <si>
    <r>
      <t xml:space="preserve">затраты на обслуживание, устранение неисправностей (восстановление работоспособности) объектов и систем (автоматической пожарной сигнализации) </t>
    </r>
    <r>
      <rPr>
        <i/>
        <u val="single"/>
        <sz val="11"/>
        <rFont val="Times New Roman"/>
        <family val="1"/>
      </rPr>
      <t>тех.обсл.АПС -1010082310</t>
    </r>
  </si>
  <si>
    <r>
      <t xml:space="preserve">затраты на обслуживание, устранение неисправностей (восстановление работоспособности) объектов и систем (вывод радиосигнала на пульт ПЧ ОКО )  </t>
    </r>
    <r>
      <rPr>
        <i/>
        <u val="single"/>
        <sz val="11"/>
        <rFont val="Times New Roman"/>
        <family val="1"/>
      </rPr>
      <t>ОКО-1010082320</t>
    </r>
  </si>
  <si>
    <r>
      <t xml:space="preserve">затраты на противопожарные мероприятия (огнезащитная обработка, зарядка огнетушителей, установка противопожарных дверей (замена дверей на противопожарные),испытания электр.цепей)  </t>
    </r>
    <r>
      <rPr>
        <i/>
        <u val="single"/>
        <sz val="11"/>
        <rFont val="Times New Roman"/>
        <family val="1"/>
      </rPr>
      <t>прочая пожарка 1010000590</t>
    </r>
  </si>
  <si>
    <r>
      <t xml:space="preserve">затраты на услуги по организации питания                                                                    </t>
    </r>
    <r>
      <rPr>
        <i/>
        <u val="single"/>
        <sz val="11"/>
        <rFont val="Times New Roman"/>
        <family val="1"/>
      </rPr>
      <t>612</t>
    </r>
  </si>
  <si>
    <r>
      <t xml:space="preserve">затраты на установку (расширение), модернизацию систем (охранной, пожарной сигнализации, локально-вычислительной сети, системы видеонаблюдения, контроля доступа и иных аналогичных систем, в том числе обустройства «тревожной кнопки»)  </t>
    </r>
    <r>
      <rPr>
        <i/>
        <u val="single"/>
        <sz val="11"/>
        <rFont val="Times New Roman"/>
        <family val="1"/>
      </rPr>
      <t>прочая пожарка 1010000590</t>
    </r>
  </si>
  <si>
    <r>
      <t xml:space="preserve">затраты на приобретение продуктов питания , питание учащ-ся с ОВЗ          </t>
    </r>
    <r>
      <rPr>
        <i/>
        <u val="single"/>
        <sz val="11"/>
        <rFont val="Times New Roman"/>
        <family val="1"/>
      </rPr>
      <t>612</t>
    </r>
  </si>
  <si>
    <r>
      <t xml:space="preserve">затраты на приобретение продуктов питания (молоко по прог. "Донское молокО") </t>
    </r>
    <r>
      <rPr>
        <i/>
        <u val="single"/>
        <sz val="11"/>
        <rFont val="Times New Roman"/>
        <family val="1"/>
      </rPr>
      <t>612</t>
    </r>
  </si>
  <si>
    <r>
      <t xml:space="preserve">Мероприятия  антитеррористической направленности    </t>
    </r>
    <r>
      <rPr>
        <b/>
        <u val="single"/>
        <sz val="11"/>
        <rFont val="Times New Roman"/>
        <family val="1"/>
      </rPr>
      <t>612</t>
    </r>
  </si>
  <si>
    <t>затраты на услуги по предрейсовым послерейсовым медосмотрам водителей 612</t>
  </si>
  <si>
    <t>ИТОГО БЮДЖЕТ 610</t>
  </si>
  <si>
    <t>150</t>
  </si>
  <si>
    <t>1610 спорткомпл.</t>
  </si>
  <si>
    <r>
      <t xml:space="preserve">затраты на приобретение учебников и учебных пособий, а также учебно-методических материалов, средств обучения и воспитания </t>
    </r>
    <r>
      <rPr>
        <i/>
        <u val="single"/>
        <sz val="11"/>
        <rFont val="Times New Roman"/>
        <family val="1"/>
      </rPr>
      <t>612</t>
    </r>
  </si>
  <si>
    <r>
      <t xml:space="preserve">Затраты на приобретение оборудования "ТочкиРоста" </t>
    </r>
    <r>
      <rPr>
        <b/>
        <u val="single"/>
        <sz val="11"/>
        <rFont val="Times New Roman"/>
        <family val="1"/>
      </rPr>
      <t>612</t>
    </r>
  </si>
  <si>
    <r>
      <t>Инициативное бюджетирование Благоустройство территорий софинансирорвание</t>
    </r>
    <r>
      <rPr>
        <b/>
        <u val="single"/>
        <sz val="11"/>
        <rFont val="Times New Roman"/>
        <family val="1"/>
      </rPr>
      <t xml:space="preserve"> 612</t>
    </r>
  </si>
  <si>
    <t>сред-ва юр.лиц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</si>
</sst>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Arial Cyr"/>
      <family val="0"/>
    </font>
    <font>
      <i/>
      <sz val="12"/>
      <name val="Arial Cyr"/>
      <family val="0"/>
    </font>
    <font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C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60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/>
    </xf>
    <xf numFmtId="2" fontId="14" fillId="34" borderId="16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2" fontId="14" fillId="0" borderId="11" xfId="0" applyNumberFormat="1" applyFont="1" applyFill="1" applyBorder="1" applyAlignment="1">
      <alignment/>
    </xf>
    <xf numFmtId="2" fontId="14" fillId="34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14" fillId="33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34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2" fontId="18" fillId="34" borderId="16" xfId="0" applyNumberFormat="1" applyFont="1" applyFill="1" applyBorder="1" applyAlignment="1">
      <alignment/>
    </xf>
    <xf numFmtId="2" fontId="18" fillId="34" borderId="11" xfId="0" applyNumberFormat="1" applyFont="1" applyFill="1" applyBorder="1" applyAlignment="1">
      <alignment/>
    </xf>
    <xf numFmtId="2" fontId="18" fillId="33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2" fontId="61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2" fontId="62" fillId="34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2" fontId="4" fillId="34" borderId="16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 indent="1"/>
    </xf>
    <xf numFmtId="2" fontId="4" fillId="34" borderId="16" xfId="0" applyNumberFormat="1" applyFont="1" applyFill="1" applyBorder="1" applyAlignment="1">
      <alignment wrapText="1"/>
    </xf>
    <xf numFmtId="2" fontId="4" fillId="34" borderId="16" xfId="0" applyNumberFormat="1" applyFont="1" applyFill="1" applyBorder="1" applyAlignment="1">
      <alignment/>
    </xf>
    <xf numFmtId="2" fontId="14" fillId="34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2" fontId="5" fillId="35" borderId="16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wrapText="1"/>
    </xf>
    <xf numFmtId="2" fontId="5" fillId="35" borderId="11" xfId="0" applyNumberFormat="1" applyFont="1" applyFill="1" applyBorder="1" applyAlignment="1">
      <alignment wrapText="1"/>
    </xf>
    <xf numFmtId="2" fontId="5" fillId="35" borderId="16" xfId="0" applyNumberFormat="1" applyFont="1" applyFill="1" applyBorder="1" applyAlignment="1">
      <alignment wrapText="1"/>
    </xf>
    <xf numFmtId="0" fontId="2" fillId="35" borderId="0" xfId="0" applyFont="1" applyFill="1" applyAlignment="1">
      <alignment/>
    </xf>
    <xf numFmtId="0" fontId="5" fillId="35" borderId="11" xfId="0" applyFont="1" applyFill="1" applyBorder="1" applyAlignment="1">
      <alignment/>
    </xf>
    <xf numFmtId="2" fontId="17" fillId="35" borderId="16" xfId="0" applyNumberFormat="1" applyFont="1" applyFill="1" applyBorder="1" applyAlignment="1">
      <alignment/>
    </xf>
    <xf numFmtId="0" fontId="5" fillId="35" borderId="11" xfId="0" applyFont="1" applyFill="1" applyBorder="1" applyAlignment="1">
      <alignment vertical="top" wrapText="1"/>
    </xf>
    <xf numFmtId="0" fontId="8" fillId="35" borderId="0" xfId="0" applyFont="1" applyFill="1" applyAlignment="1">
      <alignment/>
    </xf>
    <xf numFmtId="49" fontId="5" fillId="33" borderId="11" xfId="0" applyNumberFormat="1" applyFont="1" applyFill="1" applyBorder="1" applyAlignment="1">
      <alignment vertical="center" wrapText="1"/>
    </xf>
    <xf numFmtId="2" fontId="14" fillId="0" borderId="13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wrapText="1"/>
    </xf>
    <xf numFmtId="49" fontId="5" fillId="34" borderId="16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wrapText="1" indent="1"/>
    </xf>
    <xf numFmtId="0" fontId="14" fillId="33" borderId="0" xfId="0" applyFont="1" applyFill="1" applyAlignment="1">
      <alignment horizontal="left" vertical="center" wrapText="1" indent="1"/>
    </xf>
    <xf numFmtId="49" fontId="14" fillId="0" borderId="11" xfId="0" applyNumberFormat="1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2" fontId="14" fillId="34" borderId="16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right"/>
    </xf>
    <xf numFmtId="2" fontId="14" fillId="34" borderId="11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 horizontal="left" wrapText="1"/>
    </xf>
    <xf numFmtId="2" fontId="17" fillId="34" borderId="16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5" fillId="35" borderId="16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11" fillId="36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1" fillId="36" borderId="11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SheetLayoutView="100" zoomScalePageLayoutView="0" workbookViewId="0" topLeftCell="A1">
      <selection activeCell="AA8" sqref="AA8:AB9"/>
    </sheetView>
  </sheetViews>
  <sheetFormatPr defaultColWidth="9.00390625" defaultRowHeight="12.75"/>
  <cols>
    <col min="1" max="1" width="4.625" style="1" customWidth="1"/>
    <col min="2" max="2" width="85.125" style="3" customWidth="1"/>
    <col min="3" max="3" width="0.12890625" style="3" hidden="1" customWidth="1"/>
    <col min="4" max="4" width="14.00390625" style="3" hidden="1" customWidth="1"/>
    <col min="5" max="5" width="14.875" style="3" hidden="1" customWidth="1"/>
    <col min="6" max="6" width="14.75390625" style="3" hidden="1" customWidth="1"/>
    <col min="7" max="7" width="13.25390625" style="3" hidden="1" customWidth="1"/>
    <col min="8" max="8" width="12.125" style="3" hidden="1" customWidth="1"/>
    <col min="9" max="9" width="13.625" style="30" hidden="1" customWidth="1"/>
    <col min="10" max="10" width="13.75390625" style="3" hidden="1" customWidth="1"/>
    <col min="11" max="11" width="15.75390625" style="3" hidden="1" customWidth="1"/>
    <col min="12" max="12" width="4.75390625" style="30" hidden="1" customWidth="1"/>
    <col min="13" max="13" width="12.375" style="3" hidden="1" customWidth="1"/>
    <col min="14" max="14" width="11.875" style="3" hidden="1" customWidth="1"/>
    <col min="15" max="15" width="12.625" style="3" hidden="1" customWidth="1"/>
    <col min="16" max="16" width="12.375" style="3" hidden="1" customWidth="1"/>
    <col min="17" max="17" width="11.875" style="3" hidden="1" customWidth="1"/>
    <col min="18" max="20" width="12.375" style="3" hidden="1" customWidth="1"/>
    <col min="21" max="21" width="11.875" style="3" hidden="1" customWidth="1"/>
    <col min="22" max="22" width="12.375" style="3" hidden="1" customWidth="1"/>
    <col min="23" max="23" width="11.875" style="3" hidden="1" customWidth="1"/>
    <col min="24" max="25" width="12.375" style="3" hidden="1" customWidth="1"/>
    <col min="26" max="26" width="13.125" style="3" customWidth="1"/>
    <col min="27" max="16384" width="9.125" style="3" customWidth="1"/>
  </cols>
  <sheetData>
    <row r="1" spans="2:12" ht="15">
      <c r="B1" s="2"/>
      <c r="C1" s="2"/>
      <c r="D1" s="2"/>
      <c r="E1" s="2"/>
      <c r="F1" s="2"/>
      <c r="G1" s="2"/>
      <c r="H1" s="2"/>
      <c r="I1" s="26"/>
      <c r="J1" s="2"/>
      <c r="K1" s="2"/>
      <c r="L1" s="26"/>
    </row>
    <row r="2" spans="1:12" ht="30.75" customHeight="1">
      <c r="A2" s="155" t="s">
        <v>69</v>
      </c>
      <c r="B2" s="156"/>
      <c r="C2" s="156"/>
      <c r="D2" s="156"/>
      <c r="E2" s="8"/>
      <c r="F2" s="8"/>
      <c r="G2" s="8"/>
      <c r="H2" s="8"/>
      <c r="I2" s="27"/>
      <c r="J2" s="8"/>
      <c r="K2" s="8"/>
      <c r="L2" s="27"/>
    </row>
    <row r="4" spans="1:12" ht="15.75" customHeight="1">
      <c r="A4" s="157" t="s">
        <v>13</v>
      </c>
      <c r="B4" s="157"/>
      <c r="C4" s="4"/>
      <c r="D4" s="4"/>
      <c r="E4" s="9"/>
      <c r="F4" s="9"/>
      <c r="G4" s="9"/>
      <c r="H4" s="9"/>
      <c r="I4" s="28"/>
      <c r="J4" s="9"/>
      <c r="K4" s="9"/>
      <c r="L4" s="28"/>
    </row>
    <row r="5" spans="1:22" ht="14.25">
      <c r="A5" s="157" t="s">
        <v>15</v>
      </c>
      <c r="B5" s="157"/>
      <c r="C5" s="7" t="s">
        <v>17</v>
      </c>
      <c r="D5" s="7"/>
      <c r="E5" s="10"/>
      <c r="F5" s="10"/>
      <c r="G5" s="10"/>
      <c r="H5" s="10"/>
      <c r="I5" s="29"/>
      <c r="J5" s="10"/>
      <c r="K5" s="10"/>
      <c r="L5" s="29"/>
      <c r="V5" s="3" t="s">
        <v>99</v>
      </c>
    </row>
    <row r="6" ht="7.5" customHeight="1"/>
    <row r="8" spans="1:26" ht="16.5" customHeight="1">
      <c r="A8" s="150" t="s">
        <v>0</v>
      </c>
      <c r="B8" s="145" t="s">
        <v>1</v>
      </c>
      <c r="C8" s="160" t="s">
        <v>2</v>
      </c>
      <c r="D8" s="158" t="s">
        <v>16</v>
      </c>
      <c r="E8" s="36"/>
      <c r="F8" s="36"/>
      <c r="G8" s="152" t="s">
        <v>46</v>
      </c>
      <c r="H8" s="37"/>
      <c r="I8" s="31"/>
      <c r="J8" s="33"/>
      <c r="K8" s="33"/>
      <c r="L8" s="143" t="s">
        <v>63</v>
      </c>
      <c r="M8" s="147" t="s">
        <v>49</v>
      </c>
      <c r="N8" s="147" t="s">
        <v>50</v>
      </c>
      <c r="O8" s="141" t="s">
        <v>51</v>
      </c>
      <c r="P8" s="141" t="s">
        <v>52</v>
      </c>
      <c r="Q8" s="141" t="s">
        <v>53</v>
      </c>
      <c r="R8" s="141" t="s">
        <v>54</v>
      </c>
      <c r="S8" s="149" t="s">
        <v>55</v>
      </c>
      <c r="T8" s="139" t="s">
        <v>56</v>
      </c>
      <c r="U8" s="139" t="s">
        <v>57</v>
      </c>
      <c r="V8" s="139" t="s">
        <v>58</v>
      </c>
      <c r="W8" s="139" t="s">
        <v>59</v>
      </c>
      <c r="X8" s="139" t="s">
        <v>60</v>
      </c>
      <c r="Y8" s="139" t="s">
        <v>61</v>
      </c>
      <c r="Z8" s="139" t="s">
        <v>62</v>
      </c>
    </row>
    <row r="9" spans="1:26" ht="57.75" customHeight="1">
      <c r="A9" s="151"/>
      <c r="B9" s="146"/>
      <c r="C9" s="161"/>
      <c r="D9" s="159"/>
      <c r="E9" s="38" t="s">
        <v>44</v>
      </c>
      <c r="F9" s="38" t="s">
        <v>45</v>
      </c>
      <c r="G9" s="153"/>
      <c r="H9" s="37" t="s">
        <v>47</v>
      </c>
      <c r="I9" s="32" t="s">
        <v>65</v>
      </c>
      <c r="J9" s="34" t="s">
        <v>64</v>
      </c>
      <c r="K9" s="34" t="s">
        <v>66</v>
      </c>
      <c r="L9" s="144"/>
      <c r="M9" s="147"/>
      <c r="N9" s="147"/>
      <c r="O9" s="141"/>
      <c r="P9" s="141"/>
      <c r="Q9" s="141"/>
      <c r="R9" s="141"/>
      <c r="S9" s="140"/>
      <c r="T9" s="140"/>
      <c r="U9" s="140"/>
      <c r="V9" s="140"/>
      <c r="W9" s="140"/>
      <c r="X9" s="140"/>
      <c r="Y9" s="140"/>
      <c r="Z9" s="140"/>
    </row>
    <row r="10" spans="1:26" ht="20.25" customHeight="1">
      <c r="A10" s="5"/>
      <c r="B10" s="41"/>
      <c r="C10" s="68"/>
      <c r="D10" s="69"/>
      <c r="E10" s="69"/>
      <c r="F10" s="69"/>
      <c r="G10" s="69"/>
      <c r="H10" s="70"/>
      <c r="I10" s="71"/>
      <c r="J10" s="68"/>
      <c r="K10" s="68"/>
      <c r="L10" s="71"/>
      <c r="M10" s="72"/>
      <c r="N10" s="72"/>
      <c r="O10" s="72"/>
      <c r="P10" s="72"/>
      <c r="Q10" s="72"/>
      <c r="R10" s="42"/>
      <c r="S10" s="42"/>
      <c r="T10" s="15"/>
      <c r="U10" s="15"/>
      <c r="V10" s="15"/>
      <c r="W10" s="15"/>
      <c r="X10" s="15"/>
      <c r="Y10" s="15"/>
      <c r="Z10" s="15"/>
    </row>
    <row r="11" spans="1:26" s="19" customFormat="1" ht="15" customHeight="1">
      <c r="A11" s="18">
        <v>1</v>
      </c>
      <c r="B11" s="52" t="s">
        <v>4</v>
      </c>
      <c r="C11" s="35">
        <f>C12+C13</f>
        <v>34213.299999999996</v>
      </c>
      <c r="D11" s="43">
        <f aca="true" t="shared" si="0" ref="D11:D74">H11</f>
        <v>37812.684</v>
      </c>
      <c r="E11" s="43">
        <f>E12+E13</f>
        <v>11427.003</v>
      </c>
      <c r="F11" s="43">
        <f>F12+F13</f>
        <v>4868.829</v>
      </c>
      <c r="G11" s="62">
        <f>G12+G13</f>
        <v>21516.852</v>
      </c>
      <c r="H11" s="43">
        <f>E11+F11+G11</f>
        <v>37812.684</v>
      </c>
      <c r="I11" s="47">
        <f aca="true" t="shared" si="1" ref="I11:I17">J11+K11</f>
        <v>21516852</v>
      </c>
      <c r="J11" s="35">
        <f>J12+J13</f>
        <v>11025336</v>
      </c>
      <c r="K11" s="35">
        <f>K12+K13</f>
        <v>10491516</v>
      </c>
      <c r="L11" s="47">
        <f>SUM(M11:Z11)</f>
        <v>11427003</v>
      </c>
      <c r="M11" s="64">
        <f>M12+M13</f>
        <v>1266195</v>
      </c>
      <c r="N11" s="64">
        <f aca="true" t="shared" si="2" ref="N11:Z11">N12+N13</f>
        <v>611940</v>
      </c>
      <c r="O11" s="64">
        <f t="shared" si="2"/>
        <v>729120</v>
      </c>
      <c r="P11" s="64">
        <f t="shared" si="2"/>
        <v>605430</v>
      </c>
      <c r="Q11" s="64">
        <f t="shared" si="2"/>
        <v>1002540</v>
      </c>
      <c r="R11" s="64">
        <f t="shared" si="2"/>
        <v>677040</v>
      </c>
      <c r="S11" s="64">
        <f t="shared" si="2"/>
        <v>859320</v>
      </c>
      <c r="T11" s="64">
        <f t="shared" si="2"/>
        <v>572880</v>
      </c>
      <c r="U11" s="64">
        <f t="shared" si="2"/>
        <v>617148</v>
      </c>
      <c r="V11" s="64">
        <f t="shared" si="2"/>
        <v>1015560</v>
      </c>
      <c r="W11" s="64">
        <f t="shared" si="2"/>
        <v>729120</v>
      </c>
      <c r="X11" s="64">
        <f t="shared" si="2"/>
        <v>716100</v>
      </c>
      <c r="Y11" s="64">
        <f t="shared" si="2"/>
        <v>1083264</v>
      </c>
      <c r="Z11" s="64">
        <f t="shared" si="2"/>
        <v>941346</v>
      </c>
    </row>
    <row r="12" spans="1:26" s="39" customFormat="1" ht="15">
      <c r="A12" s="24"/>
      <c r="B12" s="118" t="s">
        <v>26</v>
      </c>
      <c r="C12" s="56">
        <v>26276.1</v>
      </c>
      <c r="D12" s="43">
        <f t="shared" si="0"/>
        <v>29042</v>
      </c>
      <c r="E12" s="46">
        <f>SUM(M12:Z12)/1000</f>
        <v>8776.5</v>
      </c>
      <c r="F12" s="46">
        <v>3739.5</v>
      </c>
      <c r="G12" s="46">
        <f>SUM(J12:K12)/1000</f>
        <v>16526</v>
      </c>
      <c r="H12" s="55">
        <f aca="true" t="shared" si="3" ref="H12:H67">E12+F12+G12</f>
        <v>29042</v>
      </c>
      <c r="I12" s="57">
        <f t="shared" si="1"/>
        <v>16526000</v>
      </c>
      <c r="J12" s="137">
        <v>8468000</v>
      </c>
      <c r="K12" s="56">
        <v>8058000</v>
      </c>
      <c r="L12" s="57">
        <f aca="true" t="shared" si="4" ref="L12:L66">SUM(M12:Z12)</f>
        <v>8776500</v>
      </c>
      <c r="M12" s="119">
        <v>972500</v>
      </c>
      <c r="N12" s="56">
        <v>470000</v>
      </c>
      <c r="O12" s="56">
        <v>560000</v>
      </c>
      <c r="P12" s="56">
        <v>465000</v>
      </c>
      <c r="Q12" s="56">
        <v>770000</v>
      </c>
      <c r="R12" s="54">
        <v>520000</v>
      </c>
      <c r="S12" s="54">
        <v>660000</v>
      </c>
      <c r="T12" s="54">
        <v>440000</v>
      </c>
      <c r="U12" s="54">
        <v>474000</v>
      </c>
      <c r="V12" s="54">
        <v>780000</v>
      </c>
      <c r="W12" s="54">
        <v>560000</v>
      </c>
      <c r="X12" s="54">
        <v>550000</v>
      </c>
      <c r="Y12" s="54">
        <v>832000</v>
      </c>
      <c r="Z12" s="54">
        <v>723000</v>
      </c>
    </row>
    <row r="13" spans="1:26" s="39" customFormat="1" ht="15">
      <c r="A13" s="24"/>
      <c r="B13" s="118" t="s">
        <v>27</v>
      </c>
      <c r="C13" s="56">
        <v>7937.2</v>
      </c>
      <c r="D13" s="43">
        <f t="shared" si="0"/>
        <v>8770.684000000001</v>
      </c>
      <c r="E13" s="46">
        <f>SUM(M13:Z13)/1000</f>
        <v>2650.503</v>
      </c>
      <c r="F13" s="46">
        <f>F12*30.2/100</f>
        <v>1129.329</v>
      </c>
      <c r="G13" s="46">
        <f>SUM(J13:K13)/1000</f>
        <v>4990.852</v>
      </c>
      <c r="H13" s="55">
        <f t="shared" si="3"/>
        <v>8770.684000000001</v>
      </c>
      <c r="I13" s="57">
        <f t="shared" si="1"/>
        <v>4990852</v>
      </c>
      <c r="J13" s="56">
        <f>J12*30.2/100</f>
        <v>2557336</v>
      </c>
      <c r="K13" s="56">
        <f>K12*30.2/100</f>
        <v>2433516</v>
      </c>
      <c r="L13" s="57">
        <f t="shared" si="4"/>
        <v>2650503</v>
      </c>
      <c r="M13" s="119">
        <f>M12*30.2/100</f>
        <v>293695</v>
      </c>
      <c r="N13" s="119">
        <f aca="true" t="shared" si="5" ref="N13:Z13">N12*30.2/100</f>
        <v>141940</v>
      </c>
      <c r="O13" s="119">
        <f t="shared" si="5"/>
        <v>169120</v>
      </c>
      <c r="P13" s="119">
        <f t="shared" si="5"/>
        <v>140430</v>
      </c>
      <c r="Q13" s="119">
        <f t="shared" si="5"/>
        <v>232540</v>
      </c>
      <c r="R13" s="119">
        <f t="shared" si="5"/>
        <v>157040</v>
      </c>
      <c r="S13" s="119">
        <f t="shared" si="5"/>
        <v>199320</v>
      </c>
      <c r="T13" s="119">
        <f t="shared" si="5"/>
        <v>132880</v>
      </c>
      <c r="U13" s="119">
        <f t="shared" si="5"/>
        <v>143148</v>
      </c>
      <c r="V13" s="119">
        <f t="shared" si="5"/>
        <v>235560</v>
      </c>
      <c r="W13" s="119">
        <f t="shared" si="5"/>
        <v>169120</v>
      </c>
      <c r="X13" s="119">
        <f t="shared" si="5"/>
        <v>166100</v>
      </c>
      <c r="Y13" s="119">
        <f t="shared" si="5"/>
        <v>251264</v>
      </c>
      <c r="Z13" s="119">
        <f t="shared" si="5"/>
        <v>218346</v>
      </c>
    </row>
    <row r="14" spans="1:26" s="19" customFormat="1" ht="15">
      <c r="A14" s="18">
        <v>2</v>
      </c>
      <c r="B14" s="52" t="s">
        <v>68</v>
      </c>
      <c r="C14" s="35">
        <f>C15+C16</f>
        <v>25</v>
      </c>
      <c r="D14" s="43">
        <f t="shared" si="0"/>
        <v>0</v>
      </c>
      <c r="E14" s="43">
        <f>E15+E16</f>
        <v>0</v>
      </c>
      <c r="F14" s="43">
        <f>F15+F16</f>
        <v>0</v>
      </c>
      <c r="G14" s="46">
        <f aca="true" t="shared" si="6" ref="G14:G19">SUM(J14:K14)/1000</f>
        <v>0</v>
      </c>
      <c r="H14" s="43">
        <f t="shared" si="3"/>
        <v>0</v>
      </c>
      <c r="I14" s="47">
        <f t="shared" si="1"/>
        <v>0</v>
      </c>
      <c r="J14" s="35">
        <f>J15+J16</f>
        <v>0</v>
      </c>
      <c r="K14" s="35">
        <f>K15+K16</f>
        <v>0</v>
      </c>
      <c r="L14" s="47">
        <f t="shared" si="4"/>
        <v>0</v>
      </c>
      <c r="M14" s="64"/>
      <c r="N14" s="35"/>
      <c r="O14" s="35"/>
      <c r="P14" s="35"/>
      <c r="Q14" s="35"/>
      <c r="R14" s="50"/>
      <c r="S14" s="50"/>
      <c r="T14" s="50"/>
      <c r="U14" s="50"/>
      <c r="V14" s="50"/>
      <c r="W14" s="50"/>
      <c r="X14" s="50"/>
      <c r="Y14" s="50"/>
      <c r="Z14" s="50"/>
    </row>
    <row r="15" spans="1:26" s="13" customFormat="1" ht="15">
      <c r="A15" s="6"/>
      <c r="B15" s="118" t="s">
        <v>26</v>
      </c>
      <c r="C15" s="45">
        <v>19.2</v>
      </c>
      <c r="D15" s="43">
        <f t="shared" si="0"/>
        <v>0</v>
      </c>
      <c r="E15" s="46"/>
      <c r="F15" s="46"/>
      <c r="G15" s="46">
        <f t="shared" si="6"/>
        <v>0</v>
      </c>
      <c r="H15" s="48">
        <f t="shared" si="3"/>
        <v>0</v>
      </c>
      <c r="I15" s="74">
        <f t="shared" si="1"/>
        <v>0</v>
      </c>
      <c r="J15" s="45"/>
      <c r="K15" s="45"/>
      <c r="L15" s="74">
        <f t="shared" si="4"/>
        <v>0</v>
      </c>
      <c r="M15" s="44"/>
      <c r="N15" s="45"/>
      <c r="O15" s="45"/>
      <c r="P15" s="45"/>
      <c r="Q15" s="45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3" customFormat="1" ht="15">
      <c r="A16" s="6"/>
      <c r="B16" s="118" t="s">
        <v>27</v>
      </c>
      <c r="C16" s="45">
        <v>5.8</v>
      </c>
      <c r="D16" s="43">
        <f t="shared" si="0"/>
        <v>0</v>
      </c>
      <c r="E16" s="46"/>
      <c r="F16" s="46"/>
      <c r="G16" s="46">
        <f t="shared" si="6"/>
        <v>0</v>
      </c>
      <c r="H16" s="48">
        <f t="shared" si="3"/>
        <v>0</v>
      </c>
      <c r="I16" s="74">
        <f t="shared" si="1"/>
        <v>0</v>
      </c>
      <c r="J16" s="45"/>
      <c r="K16" s="45"/>
      <c r="L16" s="74">
        <f t="shared" si="4"/>
        <v>0</v>
      </c>
      <c r="M16" s="44"/>
      <c r="N16" s="45"/>
      <c r="O16" s="45"/>
      <c r="P16" s="49"/>
      <c r="Q16" s="45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7" customFormat="1" ht="47.25" customHeight="1">
      <c r="A17" s="18">
        <v>3</v>
      </c>
      <c r="B17" s="115" t="s">
        <v>25</v>
      </c>
      <c r="C17" s="50">
        <f>C18+C19</f>
        <v>7346.8</v>
      </c>
      <c r="D17" s="43">
        <f t="shared" si="0"/>
        <v>8540.2228</v>
      </c>
      <c r="E17" s="51">
        <f>E18+E19</f>
        <v>6653.22</v>
      </c>
      <c r="F17" s="51">
        <f>F18+F19</f>
        <v>1676.8600000000001</v>
      </c>
      <c r="G17" s="136">
        <f t="shared" si="6"/>
        <v>210.1428</v>
      </c>
      <c r="H17" s="43">
        <f t="shared" si="3"/>
        <v>8540.2228</v>
      </c>
      <c r="I17" s="47">
        <f t="shared" si="1"/>
        <v>210142.8</v>
      </c>
      <c r="J17" s="35"/>
      <c r="K17" s="35">
        <f>K18+K19</f>
        <v>210142.8</v>
      </c>
      <c r="L17" s="47">
        <f t="shared" si="4"/>
        <v>6653220</v>
      </c>
      <c r="M17" s="64">
        <f>M18+M19</f>
        <v>820260</v>
      </c>
      <c r="N17" s="64">
        <f aca="true" t="shared" si="7" ref="N17:Z17">N18+N19</f>
        <v>611940</v>
      </c>
      <c r="O17" s="64">
        <f t="shared" si="7"/>
        <v>651000</v>
      </c>
      <c r="P17" s="64">
        <f t="shared" si="7"/>
        <v>546840</v>
      </c>
      <c r="Q17" s="64">
        <f t="shared" si="7"/>
        <v>924420</v>
      </c>
      <c r="R17" s="64">
        <f t="shared" si="7"/>
        <v>260400</v>
      </c>
      <c r="S17" s="64">
        <f t="shared" si="7"/>
        <v>520800</v>
      </c>
      <c r="T17" s="64">
        <f t="shared" si="7"/>
        <v>455700</v>
      </c>
      <c r="U17" s="64">
        <f t="shared" si="7"/>
        <v>182280</v>
      </c>
      <c r="V17" s="64">
        <f t="shared" si="7"/>
        <v>299460</v>
      </c>
      <c r="W17" s="64">
        <f t="shared" si="7"/>
        <v>377580</v>
      </c>
      <c r="X17" s="64">
        <f t="shared" si="7"/>
        <v>312480</v>
      </c>
      <c r="Y17" s="64">
        <f t="shared" si="7"/>
        <v>390600</v>
      </c>
      <c r="Z17" s="64">
        <f t="shared" si="7"/>
        <v>299460</v>
      </c>
    </row>
    <row r="18" spans="1:26" s="117" customFormat="1" ht="15.75">
      <c r="A18" s="24"/>
      <c r="B18" s="118" t="s">
        <v>26</v>
      </c>
      <c r="C18" s="54">
        <v>5642.6</v>
      </c>
      <c r="D18" s="43">
        <f t="shared" si="0"/>
        <v>6559.4</v>
      </c>
      <c r="E18" s="46">
        <f>SUM(M18:Z18)/1000</f>
        <v>5110</v>
      </c>
      <c r="F18" s="46">
        <v>1288</v>
      </c>
      <c r="G18" s="46">
        <f t="shared" si="6"/>
        <v>161.4</v>
      </c>
      <c r="H18" s="55">
        <f t="shared" si="3"/>
        <v>6559.4</v>
      </c>
      <c r="I18" s="57">
        <f aca="true" t="shared" si="8" ref="I18:I72">J18+K18</f>
        <v>161400</v>
      </c>
      <c r="J18" s="56"/>
      <c r="K18" s="56">
        <v>161400</v>
      </c>
      <c r="L18" s="57">
        <f t="shared" si="4"/>
        <v>5110000</v>
      </c>
      <c r="M18" s="116">
        <v>630000</v>
      </c>
      <c r="N18" s="54">
        <v>470000</v>
      </c>
      <c r="O18" s="54">
        <v>500000</v>
      </c>
      <c r="P18" s="54">
        <v>420000</v>
      </c>
      <c r="Q18" s="54">
        <v>710000</v>
      </c>
      <c r="R18" s="54">
        <v>200000</v>
      </c>
      <c r="S18" s="54">
        <v>400000</v>
      </c>
      <c r="T18" s="54">
        <v>350000</v>
      </c>
      <c r="U18" s="54">
        <v>140000</v>
      </c>
      <c r="V18" s="54">
        <v>230000</v>
      </c>
      <c r="W18" s="54">
        <v>290000</v>
      </c>
      <c r="X18" s="54">
        <v>240000</v>
      </c>
      <c r="Y18" s="54">
        <v>300000</v>
      </c>
      <c r="Z18" s="54">
        <v>230000</v>
      </c>
    </row>
    <row r="19" spans="1:26" s="117" customFormat="1" ht="15.75">
      <c r="A19" s="24"/>
      <c r="B19" s="118" t="s">
        <v>27</v>
      </c>
      <c r="C19" s="54">
        <v>1704.2</v>
      </c>
      <c r="D19" s="43">
        <f t="shared" si="0"/>
        <v>1980.8228</v>
      </c>
      <c r="E19" s="46">
        <f>SUM(M19:Z19)/1000</f>
        <v>1543.22</v>
      </c>
      <c r="F19" s="46">
        <v>388.86</v>
      </c>
      <c r="G19" s="46">
        <f t="shared" si="6"/>
        <v>48.7428</v>
      </c>
      <c r="H19" s="55">
        <f t="shared" si="3"/>
        <v>1980.8228</v>
      </c>
      <c r="I19" s="57">
        <f t="shared" si="8"/>
        <v>48742.8</v>
      </c>
      <c r="J19" s="56"/>
      <c r="K19" s="56">
        <f>K18*30.2/100</f>
        <v>48742.8</v>
      </c>
      <c r="L19" s="57">
        <f t="shared" si="4"/>
        <v>1543220</v>
      </c>
      <c r="M19" s="60">
        <f>M18*30.2/100</f>
        <v>190260</v>
      </c>
      <c r="N19" s="60">
        <f aca="true" t="shared" si="9" ref="N19:Z19">N18*30.2/100</f>
        <v>141940</v>
      </c>
      <c r="O19" s="60">
        <f t="shared" si="9"/>
        <v>151000</v>
      </c>
      <c r="P19" s="60">
        <f t="shared" si="9"/>
        <v>126840</v>
      </c>
      <c r="Q19" s="60">
        <f t="shared" si="9"/>
        <v>214420</v>
      </c>
      <c r="R19" s="60">
        <f t="shared" si="9"/>
        <v>60400</v>
      </c>
      <c r="S19" s="60">
        <f t="shared" si="9"/>
        <v>120800</v>
      </c>
      <c r="T19" s="60">
        <f t="shared" si="9"/>
        <v>105700</v>
      </c>
      <c r="U19" s="60">
        <f t="shared" si="9"/>
        <v>42280</v>
      </c>
      <c r="V19" s="60">
        <f t="shared" si="9"/>
        <v>69460</v>
      </c>
      <c r="W19" s="60">
        <f t="shared" si="9"/>
        <v>87580</v>
      </c>
      <c r="X19" s="60">
        <f t="shared" si="9"/>
        <v>72480</v>
      </c>
      <c r="Y19" s="60">
        <f t="shared" si="9"/>
        <v>90600</v>
      </c>
      <c r="Z19" s="60">
        <f t="shared" si="9"/>
        <v>69460</v>
      </c>
    </row>
    <row r="20" spans="1:26" s="19" customFormat="1" ht="28.5">
      <c r="A20" s="18">
        <v>4</v>
      </c>
      <c r="B20" s="115" t="s">
        <v>24</v>
      </c>
      <c r="C20" s="35">
        <v>170</v>
      </c>
      <c r="D20" s="43">
        <f t="shared" si="0"/>
        <v>160</v>
      </c>
      <c r="E20" s="120" t="s">
        <v>98</v>
      </c>
      <c r="F20" s="65">
        <v>0</v>
      </c>
      <c r="G20" s="65">
        <v>10</v>
      </c>
      <c r="H20" s="43">
        <f t="shared" si="3"/>
        <v>160</v>
      </c>
      <c r="I20" s="47">
        <f t="shared" si="8"/>
        <v>10000</v>
      </c>
      <c r="J20" s="35"/>
      <c r="K20" s="35">
        <v>10000</v>
      </c>
      <c r="L20" s="47">
        <f t="shared" si="4"/>
        <v>150000</v>
      </c>
      <c r="M20" s="35">
        <v>72000</v>
      </c>
      <c r="N20" s="35">
        <v>28000</v>
      </c>
      <c r="O20" s="35"/>
      <c r="P20" s="35">
        <v>11000</v>
      </c>
      <c r="Q20" s="35">
        <v>20000</v>
      </c>
      <c r="R20" s="50"/>
      <c r="S20" s="50"/>
      <c r="T20" s="50"/>
      <c r="U20" s="50"/>
      <c r="V20" s="50">
        <v>19000</v>
      </c>
      <c r="W20" s="50"/>
      <c r="X20" s="50"/>
      <c r="Y20" s="50"/>
      <c r="Z20" s="50"/>
    </row>
    <row r="21" spans="1:26" s="13" customFormat="1" ht="15">
      <c r="A21" s="6"/>
      <c r="B21" s="75"/>
      <c r="C21" s="45"/>
      <c r="D21" s="43">
        <f t="shared" si="0"/>
        <v>0</v>
      </c>
      <c r="E21" s="46"/>
      <c r="F21" s="46"/>
      <c r="G21" s="76"/>
      <c r="H21" s="48"/>
      <c r="I21" s="73"/>
      <c r="J21" s="45"/>
      <c r="K21" s="45"/>
      <c r="L21" s="74"/>
      <c r="M21" s="45"/>
      <c r="N21" s="45"/>
      <c r="O21" s="45"/>
      <c r="P21" s="45"/>
      <c r="Q21" s="45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7" customFormat="1" ht="15" customHeight="1">
      <c r="A22" s="18">
        <v>5</v>
      </c>
      <c r="B22" s="52" t="s">
        <v>9</v>
      </c>
      <c r="C22" s="35">
        <v>209</v>
      </c>
      <c r="D22" s="43">
        <f t="shared" si="0"/>
        <v>123.2</v>
      </c>
      <c r="E22" s="65">
        <f>L22/1000</f>
        <v>0</v>
      </c>
      <c r="F22" s="65">
        <v>0</v>
      </c>
      <c r="G22" s="65">
        <f>SUM(J22:K22)/1000</f>
        <v>123.2</v>
      </c>
      <c r="H22" s="43">
        <f t="shared" si="3"/>
        <v>123.2</v>
      </c>
      <c r="I22" s="47">
        <f t="shared" si="8"/>
        <v>123200</v>
      </c>
      <c r="J22" s="35">
        <v>58000</v>
      </c>
      <c r="K22" s="35">
        <v>65200</v>
      </c>
      <c r="L22" s="47">
        <f t="shared" si="4"/>
        <v>0</v>
      </c>
      <c r="M22" s="35"/>
      <c r="N22" s="35"/>
      <c r="O22" s="35"/>
      <c r="P22" s="35"/>
      <c r="Q22" s="35"/>
      <c r="R22" s="50"/>
      <c r="S22" s="50"/>
      <c r="T22" s="50"/>
      <c r="U22" s="50"/>
      <c r="V22" s="50"/>
      <c r="W22" s="50"/>
      <c r="X22" s="50"/>
      <c r="Y22" s="50"/>
      <c r="Z22" s="50"/>
    </row>
    <row r="23" spans="1:26" s="17" customFormat="1" ht="15.75">
      <c r="A23" s="18">
        <v>6</v>
      </c>
      <c r="B23" s="115" t="s">
        <v>87</v>
      </c>
      <c r="C23" s="35"/>
      <c r="D23" s="43">
        <f t="shared" si="0"/>
        <v>117</v>
      </c>
      <c r="E23" s="65">
        <f>L23/1000</f>
        <v>112</v>
      </c>
      <c r="F23" s="65"/>
      <c r="G23" s="65">
        <v>5</v>
      </c>
      <c r="H23" s="43">
        <f t="shared" si="3"/>
        <v>117</v>
      </c>
      <c r="I23" s="47">
        <v>5000</v>
      </c>
      <c r="J23" s="35"/>
      <c r="K23" s="35">
        <v>5000</v>
      </c>
      <c r="L23" s="47">
        <f t="shared" si="4"/>
        <v>112000</v>
      </c>
      <c r="M23" s="35">
        <v>20000</v>
      </c>
      <c r="N23" s="35">
        <v>14500</v>
      </c>
      <c r="O23" s="35">
        <v>8500</v>
      </c>
      <c r="P23" s="35">
        <v>14500</v>
      </c>
      <c r="Q23" s="35">
        <v>14500</v>
      </c>
      <c r="R23" s="35"/>
      <c r="S23" s="35">
        <v>14500</v>
      </c>
      <c r="T23" s="35">
        <v>8500</v>
      </c>
      <c r="U23" s="35"/>
      <c r="V23" s="35">
        <v>8500</v>
      </c>
      <c r="W23" s="35"/>
      <c r="X23" s="35"/>
      <c r="Y23" s="35"/>
      <c r="Z23" s="35">
        <v>8500</v>
      </c>
    </row>
    <row r="24" spans="1:26" s="17" customFormat="1" ht="15" customHeight="1">
      <c r="A24" s="18">
        <v>7</v>
      </c>
      <c r="B24" s="52" t="s">
        <v>43</v>
      </c>
      <c r="C24" s="50">
        <f>SUM(C25:C29)</f>
        <v>12748.399999999998</v>
      </c>
      <c r="D24" s="43">
        <f t="shared" si="0"/>
        <v>14627.2</v>
      </c>
      <c r="E24" s="65">
        <f>L24/1000</f>
        <v>10701.2</v>
      </c>
      <c r="F24" s="65">
        <f>SUM(F25:F30)</f>
        <v>2850</v>
      </c>
      <c r="G24" s="65">
        <f>I24/1000</f>
        <v>1076</v>
      </c>
      <c r="H24" s="43">
        <f t="shared" si="3"/>
        <v>14627.2</v>
      </c>
      <c r="I24" s="47">
        <f t="shared" si="8"/>
        <v>1076000</v>
      </c>
      <c r="J24" s="35">
        <f>SUM(J25:J30)</f>
        <v>227000</v>
      </c>
      <c r="K24" s="35">
        <f>SUM(K25:K30)</f>
        <v>849000</v>
      </c>
      <c r="L24" s="35">
        <f t="shared" si="4"/>
        <v>10701200</v>
      </c>
      <c r="M24" s="53">
        <f>SUM(M25:M30)</f>
        <v>1743700</v>
      </c>
      <c r="N24" s="53">
        <f aca="true" t="shared" si="10" ref="N24:Z24">SUM(N25:N30)</f>
        <v>703000</v>
      </c>
      <c r="O24" s="53">
        <f t="shared" si="10"/>
        <v>593000</v>
      </c>
      <c r="P24" s="53">
        <f t="shared" si="10"/>
        <v>1814000</v>
      </c>
      <c r="Q24" s="53">
        <f t="shared" si="10"/>
        <v>627500</v>
      </c>
      <c r="R24" s="53">
        <f t="shared" si="10"/>
        <v>402000</v>
      </c>
      <c r="S24" s="53">
        <f t="shared" si="10"/>
        <v>471000</v>
      </c>
      <c r="T24" s="53">
        <f t="shared" si="10"/>
        <v>577000</v>
      </c>
      <c r="U24" s="53">
        <f t="shared" si="10"/>
        <v>479000</v>
      </c>
      <c r="V24" s="53">
        <f t="shared" si="10"/>
        <v>1968000</v>
      </c>
      <c r="W24" s="53">
        <f t="shared" si="10"/>
        <v>370000</v>
      </c>
      <c r="X24" s="53">
        <f t="shared" si="10"/>
        <v>429000</v>
      </c>
      <c r="Y24" s="53">
        <f t="shared" si="10"/>
        <v>249000</v>
      </c>
      <c r="Z24" s="53">
        <f t="shared" si="10"/>
        <v>275000</v>
      </c>
    </row>
    <row r="25" spans="1:26" s="25" customFormat="1" ht="15" customHeight="1">
      <c r="A25" s="24"/>
      <c r="B25" s="40" t="s">
        <v>28</v>
      </c>
      <c r="C25" s="54">
        <v>4204.7</v>
      </c>
      <c r="D25" s="43">
        <f t="shared" si="0"/>
        <v>0</v>
      </c>
      <c r="E25" s="46"/>
      <c r="F25" s="46">
        <v>1250</v>
      </c>
      <c r="G25" s="46"/>
      <c r="H25" s="55"/>
      <c r="I25" s="74">
        <f t="shared" si="8"/>
        <v>140000</v>
      </c>
      <c r="J25" s="56">
        <v>30000</v>
      </c>
      <c r="K25" s="56">
        <v>110000</v>
      </c>
      <c r="L25" s="57">
        <f t="shared" si="4"/>
        <v>3937700</v>
      </c>
      <c r="M25" s="58">
        <v>422700</v>
      </c>
      <c r="N25" s="54">
        <v>160000</v>
      </c>
      <c r="O25" s="54">
        <v>340000</v>
      </c>
      <c r="P25" s="54">
        <v>280000</v>
      </c>
      <c r="Q25" s="54">
        <v>270000</v>
      </c>
      <c r="R25" s="54">
        <v>190000</v>
      </c>
      <c r="S25" s="54">
        <v>120000</v>
      </c>
      <c r="T25" s="59">
        <v>170000</v>
      </c>
      <c r="U25" s="59">
        <v>150000</v>
      </c>
      <c r="V25" s="59">
        <v>1105000</v>
      </c>
      <c r="W25" s="59">
        <v>210000</v>
      </c>
      <c r="X25" s="59">
        <v>170000</v>
      </c>
      <c r="Y25" s="59">
        <v>230000</v>
      </c>
      <c r="Z25" s="59">
        <v>120000</v>
      </c>
    </row>
    <row r="26" spans="1:26" s="25" customFormat="1" ht="15" customHeight="1">
      <c r="A26" s="24"/>
      <c r="B26" s="40" t="s">
        <v>29</v>
      </c>
      <c r="C26" s="54">
        <v>5320.4</v>
      </c>
      <c r="D26" s="43">
        <f t="shared" si="0"/>
        <v>0</v>
      </c>
      <c r="E26" s="46"/>
      <c r="F26" s="46">
        <v>850</v>
      </c>
      <c r="G26" s="46"/>
      <c r="H26" s="55"/>
      <c r="I26" s="74">
        <f t="shared" si="8"/>
        <v>920000</v>
      </c>
      <c r="J26" s="56">
        <v>190000</v>
      </c>
      <c r="K26" s="56">
        <v>730000</v>
      </c>
      <c r="L26" s="57">
        <f t="shared" si="4"/>
        <v>3250000</v>
      </c>
      <c r="M26" s="58">
        <v>1250000</v>
      </c>
      <c r="N26" s="54">
        <v>500000</v>
      </c>
      <c r="O26" s="54">
        <v>0</v>
      </c>
      <c r="P26" s="54">
        <v>1500000</v>
      </c>
      <c r="Q26" s="54">
        <v>0</v>
      </c>
      <c r="R26" s="54">
        <v>0</v>
      </c>
      <c r="S26" s="54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</row>
    <row r="27" spans="1:26" s="25" customFormat="1" ht="15" customHeight="1">
      <c r="A27" s="24"/>
      <c r="B27" s="40" t="s">
        <v>30</v>
      </c>
      <c r="C27" s="54">
        <v>2459.1</v>
      </c>
      <c r="D27" s="43">
        <f t="shared" si="0"/>
        <v>0</v>
      </c>
      <c r="E27" s="46"/>
      <c r="F27" s="46">
        <v>480</v>
      </c>
      <c r="G27" s="46"/>
      <c r="H27" s="55"/>
      <c r="I27" s="74">
        <f t="shared" si="8"/>
        <v>0</v>
      </c>
      <c r="J27" s="56">
        <v>0</v>
      </c>
      <c r="K27" s="56">
        <v>0</v>
      </c>
      <c r="L27" s="57">
        <f t="shared" si="4"/>
        <v>3145000</v>
      </c>
      <c r="M27" s="58">
        <v>0</v>
      </c>
      <c r="N27" s="54">
        <v>0</v>
      </c>
      <c r="O27" s="54">
        <v>220000</v>
      </c>
      <c r="P27" s="54">
        <v>0</v>
      </c>
      <c r="Q27" s="54">
        <v>340000</v>
      </c>
      <c r="R27" s="54">
        <v>200000</v>
      </c>
      <c r="S27" s="54">
        <v>340000</v>
      </c>
      <c r="T27" s="59">
        <v>390000</v>
      </c>
      <c r="U27" s="59">
        <v>310000</v>
      </c>
      <c r="V27" s="59">
        <v>845000</v>
      </c>
      <c r="W27" s="59">
        <v>140000</v>
      </c>
      <c r="X27" s="59">
        <v>210000</v>
      </c>
      <c r="Y27" s="59">
        <v>0</v>
      </c>
      <c r="Z27" s="59">
        <v>150000</v>
      </c>
    </row>
    <row r="28" spans="1:26" s="25" customFormat="1" ht="15" customHeight="1">
      <c r="A28" s="24"/>
      <c r="B28" s="40" t="s">
        <v>31</v>
      </c>
      <c r="C28" s="54">
        <v>258.3</v>
      </c>
      <c r="D28" s="43">
        <f t="shared" si="0"/>
        <v>0</v>
      </c>
      <c r="E28" s="46"/>
      <c r="F28" s="46">
        <v>125</v>
      </c>
      <c r="G28" s="46"/>
      <c r="H28" s="55"/>
      <c r="I28" s="74">
        <f t="shared" si="8"/>
        <v>3000</v>
      </c>
      <c r="J28" s="56"/>
      <c r="K28" s="56">
        <v>3000</v>
      </c>
      <c r="L28" s="57">
        <f t="shared" si="4"/>
        <v>177000</v>
      </c>
      <c r="M28" s="58">
        <v>23000</v>
      </c>
      <c r="N28" s="54">
        <v>12000</v>
      </c>
      <c r="O28" s="54">
        <v>25000</v>
      </c>
      <c r="P28" s="54">
        <v>24000</v>
      </c>
      <c r="Q28" s="54">
        <v>2000</v>
      </c>
      <c r="R28" s="54">
        <v>0</v>
      </c>
      <c r="S28" s="54">
        <v>0</v>
      </c>
      <c r="T28" s="59">
        <v>9000</v>
      </c>
      <c r="U28" s="59">
        <v>14000</v>
      </c>
      <c r="V28" s="59">
        <v>2000</v>
      </c>
      <c r="W28" s="59">
        <v>11000</v>
      </c>
      <c r="X28" s="59">
        <v>40000</v>
      </c>
      <c r="Y28" s="59">
        <v>15000</v>
      </c>
      <c r="Z28" s="59">
        <v>0</v>
      </c>
    </row>
    <row r="29" spans="1:26" s="25" customFormat="1" ht="15" customHeight="1">
      <c r="A29" s="24"/>
      <c r="B29" s="40" t="s">
        <v>32</v>
      </c>
      <c r="C29" s="56">
        <v>505.9</v>
      </c>
      <c r="D29" s="43">
        <f t="shared" si="0"/>
        <v>0</v>
      </c>
      <c r="E29" s="46"/>
      <c r="F29" s="46">
        <v>90</v>
      </c>
      <c r="G29" s="46"/>
      <c r="H29" s="55"/>
      <c r="I29" s="74">
        <f t="shared" si="8"/>
        <v>0</v>
      </c>
      <c r="J29" s="56"/>
      <c r="K29" s="56">
        <v>0</v>
      </c>
      <c r="L29" s="57">
        <f t="shared" si="4"/>
        <v>32500</v>
      </c>
      <c r="M29" s="58">
        <v>10000</v>
      </c>
      <c r="N29" s="56">
        <v>6000</v>
      </c>
      <c r="O29" s="56">
        <v>0</v>
      </c>
      <c r="P29" s="56">
        <v>0</v>
      </c>
      <c r="Q29" s="56">
        <v>8500</v>
      </c>
      <c r="R29" s="54">
        <v>8000</v>
      </c>
      <c r="S29" s="54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</row>
    <row r="30" spans="1:26" s="39" customFormat="1" ht="15">
      <c r="A30" s="24"/>
      <c r="B30" s="40" t="s">
        <v>70</v>
      </c>
      <c r="C30" s="56">
        <v>232.4</v>
      </c>
      <c r="D30" s="43">
        <f t="shared" si="0"/>
        <v>0</v>
      </c>
      <c r="E30" s="46"/>
      <c r="F30" s="46">
        <v>55</v>
      </c>
      <c r="G30" s="46"/>
      <c r="H30" s="55"/>
      <c r="I30" s="57">
        <f t="shared" si="8"/>
        <v>13000</v>
      </c>
      <c r="J30" s="56">
        <v>7000</v>
      </c>
      <c r="K30" s="56">
        <v>6000</v>
      </c>
      <c r="L30" s="57">
        <f t="shared" si="4"/>
        <v>159000</v>
      </c>
      <c r="M30" s="60">
        <v>38000</v>
      </c>
      <c r="N30" s="56">
        <v>25000</v>
      </c>
      <c r="O30" s="56">
        <v>8000</v>
      </c>
      <c r="P30" s="56">
        <v>10000</v>
      </c>
      <c r="Q30" s="56">
        <v>7000</v>
      </c>
      <c r="R30" s="54">
        <v>4000</v>
      </c>
      <c r="S30" s="54">
        <v>11000</v>
      </c>
      <c r="T30" s="61">
        <v>8000</v>
      </c>
      <c r="U30" s="59">
        <v>5000</v>
      </c>
      <c r="V30" s="59">
        <v>16000</v>
      </c>
      <c r="W30" s="59">
        <v>9000</v>
      </c>
      <c r="X30" s="59">
        <v>9000</v>
      </c>
      <c r="Y30" s="59">
        <v>4000</v>
      </c>
      <c r="Z30" s="59">
        <v>5000</v>
      </c>
    </row>
    <row r="31" spans="1:26" s="17" customFormat="1" ht="15" customHeight="1">
      <c r="A31" s="18">
        <v>8</v>
      </c>
      <c r="B31" s="52" t="s">
        <v>6</v>
      </c>
      <c r="C31" s="35">
        <f>SUM(C32:C41)</f>
        <v>2719.3</v>
      </c>
      <c r="D31" s="43">
        <f t="shared" si="0"/>
        <v>2779.4</v>
      </c>
      <c r="E31" s="43">
        <f>SUM(E32:E41)</f>
        <v>2279</v>
      </c>
      <c r="F31" s="43">
        <f>SUM(F32:F41)</f>
        <v>405.3</v>
      </c>
      <c r="G31" s="43">
        <f>SUM(G32:G41)</f>
        <v>95.1</v>
      </c>
      <c r="H31" s="43">
        <f t="shared" si="3"/>
        <v>2779.4</v>
      </c>
      <c r="I31" s="47">
        <f t="shared" si="8"/>
        <v>95100</v>
      </c>
      <c r="J31" s="35">
        <f>SUM(J32:J41)</f>
        <v>62500</v>
      </c>
      <c r="K31" s="35">
        <f>SUM(K32:K41)</f>
        <v>32600</v>
      </c>
      <c r="L31" s="47">
        <f t="shared" si="4"/>
        <v>2279000</v>
      </c>
      <c r="M31" s="35">
        <f aca="true" t="shared" si="11" ref="M31:Z31">SUM(M32:M42)</f>
        <v>179300</v>
      </c>
      <c r="N31" s="35">
        <f t="shared" si="11"/>
        <v>121900</v>
      </c>
      <c r="O31" s="35">
        <f t="shared" si="11"/>
        <v>142900</v>
      </c>
      <c r="P31" s="35">
        <f t="shared" si="11"/>
        <v>639900</v>
      </c>
      <c r="Q31" s="35">
        <f t="shared" si="11"/>
        <v>149900</v>
      </c>
      <c r="R31" s="35">
        <f t="shared" si="11"/>
        <v>112900</v>
      </c>
      <c r="S31" s="35">
        <f t="shared" si="11"/>
        <v>165900</v>
      </c>
      <c r="T31" s="35">
        <f t="shared" si="11"/>
        <v>128900</v>
      </c>
      <c r="U31" s="35">
        <f t="shared" si="11"/>
        <v>101900</v>
      </c>
      <c r="V31" s="35">
        <f t="shared" si="11"/>
        <v>128900</v>
      </c>
      <c r="W31" s="35">
        <f t="shared" si="11"/>
        <v>102900</v>
      </c>
      <c r="X31" s="35">
        <f t="shared" si="11"/>
        <v>112900</v>
      </c>
      <c r="Y31" s="35">
        <f t="shared" si="11"/>
        <v>71900</v>
      </c>
      <c r="Z31" s="35">
        <f t="shared" si="11"/>
        <v>118900</v>
      </c>
    </row>
    <row r="32" spans="1:26" s="39" customFormat="1" ht="21.75" customHeight="1">
      <c r="A32" s="24"/>
      <c r="B32" s="121" t="s">
        <v>33</v>
      </c>
      <c r="C32" s="56">
        <v>399.6</v>
      </c>
      <c r="D32" s="43">
        <f t="shared" si="0"/>
        <v>500</v>
      </c>
      <c r="E32" s="46">
        <v>500</v>
      </c>
      <c r="F32" s="46"/>
      <c r="G32" s="46"/>
      <c r="H32" s="55">
        <f t="shared" si="3"/>
        <v>500</v>
      </c>
      <c r="I32" s="57">
        <f t="shared" si="8"/>
        <v>0</v>
      </c>
      <c r="J32" s="56"/>
      <c r="K32" s="56"/>
      <c r="L32" s="57">
        <f t="shared" si="4"/>
        <v>500000</v>
      </c>
      <c r="M32" s="56"/>
      <c r="N32" s="56"/>
      <c r="O32" s="56"/>
      <c r="P32" s="56">
        <v>500000</v>
      </c>
      <c r="Q32" s="56"/>
      <c r="R32" s="54"/>
      <c r="S32" s="54"/>
      <c r="T32" s="59"/>
      <c r="U32" s="59"/>
      <c r="V32" s="59"/>
      <c r="W32" s="59"/>
      <c r="X32" s="59"/>
      <c r="Y32" s="59"/>
      <c r="Z32" s="59"/>
    </row>
    <row r="33" spans="1:26" s="39" customFormat="1" ht="15" customHeight="1">
      <c r="A33" s="24"/>
      <c r="B33" s="122"/>
      <c r="C33" s="56"/>
      <c r="D33" s="43">
        <f t="shared" si="0"/>
        <v>0</v>
      </c>
      <c r="E33" s="46"/>
      <c r="F33" s="46"/>
      <c r="G33" s="46"/>
      <c r="H33" s="55">
        <f t="shared" si="3"/>
        <v>0</v>
      </c>
      <c r="I33" s="57">
        <f t="shared" si="8"/>
        <v>0</v>
      </c>
      <c r="J33" s="56"/>
      <c r="K33" s="56"/>
      <c r="L33" s="57">
        <f t="shared" si="4"/>
        <v>0</v>
      </c>
      <c r="M33" s="56"/>
      <c r="N33" s="56"/>
      <c r="O33" s="56"/>
      <c r="P33" s="56"/>
      <c r="Q33" s="56"/>
      <c r="R33" s="54"/>
      <c r="S33" s="54"/>
      <c r="T33" s="59"/>
      <c r="U33" s="59"/>
      <c r="V33" s="59"/>
      <c r="W33" s="59"/>
      <c r="X33" s="59"/>
      <c r="Y33" s="59"/>
      <c r="Z33" s="59"/>
    </row>
    <row r="34" spans="1:26" s="39" customFormat="1" ht="15" customHeight="1">
      <c r="A34" s="24"/>
      <c r="B34" s="121" t="s">
        <v>86</v>
      </c>
      <c r="C34" s="56">
        <v>69.4</v>
      </c>
      <c r="D34" s="43">
        <f t="shared" si="0"/>
        <v>59</v>
      </c>
      <c r="E34" s="46">
        <v>57</v>
      </c>
      <c r="F34" s="46"/>
      <c r="G34" s="46">
        <v>2</v>
      </c>
      <c r="H34" s="55">
        <f t="shared" si="3"/>
        <v>59</v>
      </c>
      <c r="I34" s="57">
        <f t="shared" si="8"/>
        <v>2000</v>
      </c>
      <c r="J34" s="56"/>
      <c r="K34" s="56">
        <v>2000</v>
      </c>
      <c r="L34" s="57">
        <f t="shared" si="4"/>
        <v>57000</v>
      </c>
      <c r="M34" s="56">
        <v>6000</v>
      </c>
      <c r="N34" s="56">
        <v>4000</v>
      </c>
      <c r="O34" s="56">
        <v>4000</v>
      </c>
      <c r="P34" s="56">
        <v>9000</v>
      </c>
      <c r="Q34" s="56">
        <v>6000</v>
      </c>
      <c r="R34" s="54"/>
      <c r="S34" s="54">
        <v>12000</v>
      </c>
      <c r="T34" s="59">
        <v>4000</v>
      </c>
      <c r="U34" s="59"/>
      <c r="V34" s="59">
        <v>8000</v>
      </c>
      <c r="W34" s="59"/>
      <c r="X34" s="59"/>
      <c r="Y34" s="59"/>
      <c r="Z34" s="59">
        <v>4000</v>
      </c>
    </row>
    <row r="35" spans="1:26" s="39" customFormat="1" ht="30.75" customHeight="1">
      <c r="A35" s="24"/>
      <c r="B35" s="122" t="s">
        <v>18</v>
      </c>
      <c r="C35" s="56">
        <v>274</v>
      </c>
      <c r="D35" s="43">
        <f t="shared" si="0"/>
        <v>321</v>
      </c>
      <c r="E35" s="46">
        <v>309</v>
      </c>
      <c r="F35" s="46">
        <v>0</v>
      </c>
      <c r="G35" s="46">
        <v>12</v>
      </c>
      <c r="H35" s="55">
        <f t="shared" si="3"/>
        <v>321</v>
      </c>
      <c r="I35" s="57">
        <f t="shared" si="8"/>
        <v>12000</v>
      </c>
      <c r="J35" s="56">
        <v>2000</v>
      </c>
      <c r="K35" s="56">
        <v>10000</v>
      </c>
      <c r="L35" s="57">
        <f t="shared" si="4"/>
        <v>309000</v>
      </c>
      <c r="M35" s="56">
        <v>36000</v>
      </c>
      <c r="N35" s="56">
        <v>20000</v>
      </c>
      <c r="O35" s="56">
        <v>35000</v>
      </c>
      <c r="P35" s="56">
        <v>35000</v>
      </c>
      <c r="Q35" s="56">
        <v>25000</v>
      </c>
      <c r="R35" s="54">
        <v>20000</v>
      </c>
      <c r="S35" s="54">
        <v>28000</v>
      </c>
      <c r="T35" s="59">
        <v>25000</v>
      </c>
      <c r="U35" s="59">
        <v>15000</v>
      </c>
      <c r="V35" s="59">
        <v>18000</v>
      </c>
      <c r="W35" s="59">
        <v>16000</v>
      </c>
      <c r="X35" s="59">
        <v>14000</v>
      </c>
      <c r="Y35" s="59">
        <v>10000</v>
      </c>
      <c r="Z35" s="59">
        <v>12000</v>
      </c>
    </row>
    <row r="36" spans="1:26" s="39" customFormat="1" ht="15" customHeight="1">
      <c r="A36" s="24"/>
      <c r="B36" s="122"/>
      <c r="C36" s="56"/>
      <c r="D36" s="43">
        <f t="shared" si="0"/>
        <v>0</v>
      </c>
      <c r="E36" s="46"/>
      <c r="F36" s="46"/>
      <c r="G36" s="46"/>
      <c r="H36" s="55"/>
      <c r="I36" s="57"/>
      <c r="J36" s="56"/>
      <c r="K36" s="56"/>
      <c r="L36" s="57"/>
      <c r="M36" s="56"/>
      <c r="N36" s="56"/>
      <c r="O36" s="56"/>
      <c r="P36" s="56"/>
      <c r="Q36" s="56"/>
      <c r="R36" s="54"/>
      <c r="S36" s="54"/>
      <c r="T36" s="59"/>
      <c r="U36" s="59"/>
      <c r="V36" s="59"/>
      <c r="W36" s="59"/>
      <c r="X36" s="59"/>
      <c r="Y36" s="59"/>
      <c r="Z36" s="59"/>
    </row>
    <row r="37" spans="1:26" s="39" customFormat="1" ht="18.75" customHeight="1">
      <c r="A37" s="24"/>
      <c r="B37" s="121" t="s">
        <v>85</v>
      </c>
      <c r="C37" s="56">
        <v>180</v>
      </c>
      <c r="D37" s="43">
        <f t="shared" si="0"/>
        <v>211</v>
      </c>
      <c r="E37" s="46">
        <v>200</v>
      </c>
      <c r="F37" s="46"/>
      <c r="G37" s="46">
        <v>11</v>
      </c>
      <c r="H37" s="55">
        <f t="shared" si="3"/>
        <v>211</v>
      </c>
      <c r="I37" s="57">
        <f t="shared" si="8"/>
        <v>11000</v>
      </c>
      <c r="J37" s="56"/>
      <c r="K37" s="56">
        <v>11000</v>
      </c>
      <c r="L37" s="57">
        <f t="shared" si="4"/>
        <v>200000</v>
      </c>
      <c r="M37" s="56">
        <v>40000</v>
      </c>
      <c r="N37" s="56">
        <v>30000</v>
      </c>
      <c r="O37" s="56">
        <v>13000</v>
      </c>
      <c r="P37" s="56">
        <v>25000</v>
      </c>
      <c r="Q37" s="56">
        <v>28000</v>
      </c>
      <c r="R37" s="54"/>
      <c r="S37" s="54">
        <v>25000</v>
      </c>
      <c r="T37" s="59">
        <v>13000</v>
      </c>
      <c r="U37" s="59"/>
      <c r="V37" s="59">
        <v>13000</v>
      </c>
      <c r="W37" s="59"/>
      <c r="X37" s="59"/>
      <c r="Y37" s="59"/>
      <c r="Z37" s="59">
        <v>13000</v>
      </c>
    </row>
    <row r="38" spans="1:26" s="39" customFormat="1" ht="15">
      <c r="A38" s="24"/>
      <c r="B38" s="122" t="s">
        <v>75</v>
      </c>
      <c r="C38" s="56">
        <v>126.3</v>
      </c>
      <c r="D38" s="43">
        <f t="shared" si="0"/>
        <v>215</v>
      </c>
      <c r="E38" s="46">
        <v>190</v>
      </c>
      <c r="F38" s="46">
        <v>25</v>
      </c>
      <c r="G38" s="46"/>
      <c r="H38" s="55">
        <f t="shared" si="3"/>
        <v>215</v>
      </c>
      <c r="I38" s="57">
        <f t="shared" si="8"/>
        <v>0</v>
      </c>
      <c r="J38" s="56"/>
      <c r="K38" s="56"/>
      <c r="L38" s="57">
        <f t="shared" si="4"/>
        <v>190000</v>
      </c>
      <c r="M38" s="56"/>
      <c r="N38" s="56"/>
      <c r="O38" s="56">
        <v>20000</v>
      </c>
      <c r="P38" s="56"/>
      <c r="Q38" s="56">
        <v>20000</v>
      </c>
      <c r="R38" s="54">
        <v>20000</v>
      </c>
      <c r="S38" s="54">
        <v>10000</v>
      </c>
      <c r="T38" s="59">
        <v>20000</v>
      </c>
      <c r="U38" s="59">
        <v>20000</v>
      </c>
      <c r="V38" s="59">
        <v>20000</v>
      </c>
      <c r="W38" s="59">
        <v>20000</v>
      </c>
      <c r="X38" s="59">
        <v>20000</v>
      </c>
      <c r="Y38" s="59"/>
      <c r="Z38" s="59">
        <v>20000</v>
      </c>
    </row>
    <row r="39" spans="1:26" s="39" customFormat="1" ht="55.5" customHeight="1">
      <c r="A39" s="24"/>
      <c r="B39" s="122" t="s">
        <v>88</v>
      </c>
      <c r="C39" s="56">
        <v>367.7</v>
      </c>
      <c r="D39" s="43">
        <f t="shared" si="0"/>
        <v>456.29999999999995</v>
      </c>
      <c r="E39" s="46">
        <v>351.4</v>
      </c>
      <c r="F39" s="46">
        <v>85.7</v>
      </c>
      <c r="G39" s="46">
        <v>19.2</v>
      </c>
      <c r="H39" s="55">
        <f t="shared" si="3"/>
        <v>456.29999999999995</v>
      </c>
      <c r="I39" s="57">
        <f t="shared" si="8"/>
        <v>19200</v>
      </c>
      <c r="J39" s="56">
        <v>9600</v>
      </c>
      <c r="K39" s="56">
        <v>9600</v>
      </c>
      <c r="L39" s="57">
        <f t="shared" si="4"/>
        <v>351400</v>
      </c>
      <c r="M39" s="56">
        <v>48400</v>
      </c>
      <c r="N39" s="56">
        <v>20000</v>
      </c>
      <c r="O39" s="56">
        <v>23000</v>
      </c>
      <c r="P39" s="56">
        <v>23000</v>
      </c>
      <c r="Q39" s="56">
        <v>23000</v>
      </c>
      <c r="R39" s="54">
        <v>25000</v>
      </c>
      <c r="S39" s="54">
        <v>43000</v>
      </c>
      <c r="T39" s="59">
        <v>19000</v>
      </c>
      <c r="U39" s="59">
        <v>19000</v>
      </c>
      <c r="V39" s="59">
        <v>22000</v>
      </c>
      <c r="W39" s="59">
        <v>19000</v>
      </c>
      <c r="X39" s="59">
        <v>31000</v>
      </c>
      <c r="Y39" s="59">
        <v>14000</v>
      </c>
      <c r="Z39" s="59">
        <v>22000</v>
      </c>
    </row>
    <row r="40" spans="1:26" s="39" customFormat="1" ht="55.5" customHeight="1">
      <c r="A40" s="24"/>
      <c r="B40" s="122" t="s">
        <v>89</v>
      </c>
      <c r="C40" s="56">
        <v>933</v>
      </c>
      <c r="D40" s="43">
        <f t="shared" si="0"/>
        <v>1017.1</v>
      </c>
      <c r="E40" s="46">
        <v>671.6</v>
      </c>
      <c r="F40" s="46">
        <v>294.6</v>
      </c>
      <c r="G40" s="46">
        <v>50.9</v>
      </c>
      <c r="H40" s="55">
        <f t="shared" si="3"/>
        <v>1017.1</v>
      </c>
      <c r="I40" s="57">
        <f t="shared" si="8"/>
        <v>50900</v>
      </c>
      <c r="J40" s="56">
        <v>50900</v>
      </c>
      <c r="K40" s="56"/>
      <c r="L40" s="57">
        <f t="shared" si="4"/>
        <v>671600</v>
      </c>
      <c r="M40" s="56">
        <v>48900</v>
      </c>
      <c r="N40" s="56">
        <v>47900</v>
      </c>
      <c r="O40" s="56">
        <v>47900</v>
      </c>
      <c r="P40" s="56">
        <v>47900</v>
      </c>
      <c r="Q40" s="56">
        <v>47900</v>
      </c>
      <c r="R40" s="56">
        <v>47900</v>
      </c>
      <c r="S40" s="56">
        <v>47900</v>
      </c>
      <c r="T40" s="56">
        <v>47900</v>
      </c>
      <c r="U40" s="56">
        <v>47900</v>
      </c>
      <c r="V40" s="56">
        <v>47900</v>
      </c>
      <c r="W40" s="56">
        <v>47900</v>
      </c>
      <c r="X40" s="56">
        <v>47900</v>
      </c>
      <c r="Y40" s="56">
        <v>47900</v>
      </c>
      <c r="Z40" s="56">
        <v>47900</v>
      </c>
    </row>
    <row r="41" spans="1:26" s="39" customFormat="1" ht="45">
      <c r="A41" s="24"/>
      <c r="B41" s="122" t="s">
        <v>90</v>
      </c>
      <c r="C41" s="56">
        <v>369.3</v>
      </c>
      <c r="D41" s="43">
        <f t="shared" si="0"/>
        <v>0</v>
      </c>
      <c r="E41" s="46"/>
      <c r="F41" s="46"/>
      <c r="G41" s="46"/>
      <c r="H41" s="55">
        <f t="shared" si="3"/>
        <v>0</v>
      </c>
      <c r="I41" s="57">
        <f t="shared" si="8"/>
        <v>0</v>
      </c>
      <c r="J41" s="56"/>
      <c r="K41" s="56"/>
      <c r="L41" s="57">
        <f t="shared" si="4"/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s="39" customFormat="1" ht="15">
      <c r="A42" s="24"/>
      <c r="B42" s="122"/>
      <c r="C42" s="56"/>
      <c r="D42" s="43">
        <f t="shared" si="0"/>
        <v>0</v>
      </c>
      <c r="E42" s="46"/>
      <c r="F42" s="46"/>
      <c r="G42" s="46"/>
      <c r="H42" s="55"/>
      <c r="I42" s="57"/>
      <c r="J42" s="56"/>
      <c r="K42" s="56"/>
      <c r="L42" s="57"/>
      <c r="M42" s="56"/>
      <c r="N42" s="56"/>
      <c r="O42" s="56"/>
      <c r="P42" s="56"/>
      <c r="Q42" s="56"/>
      <c r="R42" s="54"/>
      <c r="S42" s="54"/>
      <c r="T42" s="59"/>
      <c r="U42" s="59"/>
      <c r="V42" s="59"/>
      <c r="W42" s="59"/>
      <c r="X42" s="59"/>
      <c r="Y42" s="59"/>
      <c r="Z42" s="59"/>
    </row>
    <row r="43" spans="1:26" s="17" customFormat="1" ht="15" customHeight="1">
      <c r="A43" s="18">
        <v>9</v>
      </c>
      <c r="B43" s="52" t="s">
        <v>7</v>
      </c>
      <c r="C43" s="35">
        <f>SUM(C44:C59)-C56</f>
        <v>4293.1</v>
      </c>
      <c r="D43" s="43">
        <f t="shared" si="0"/>
        <v>5711.04</v>
      </c>
      <c r="E43" s="43">
        <f>SUM(E44:E60)</f>
        <v>4384.24</v>
      </c>
      <c r="F43" s="43">
        <f>SUM(F44:F60)</f>
        <v>257.3</v>
      </c>
      <c r="G43" s="43">
        <f>SUM(G44:G60)</f>
        <v>1069.5</v>
      </c>
      <c r="H43" s="43">
        <f t="shared" si="3"/>
        <v>5711.04</v>
      </c>
      <c r="I43" s="47">
        <f t="shared" si="8"/>
        <v>1069510</v>
      </c>
      <c r="J43" s="35">
        <f>SUM(J44:J60)</f>
        <v>505500</v>
      </c>
      <c r="K43" s="35">
        <f>SUM(K44:K60)</f>
        <v>564010</v>
      </c>
      <c r="L43" s="47">
        <f t="shared" si="4"/>
        <v>4384260</v>
      </c>
      <c r="M43" s="35">
        <f aca="true" t="shared" si="12" ref="M43:Z43">SUM(M44:M60)</f>
        <v>1091160</v>
      </c>
      <c r="N43" s="35">
        <f t="shared" si="12"/>
        <v>705600</v>
      </c>
      <c r="O43" s="35">
        <f t="shared" si="12"/>
        <v>158600</v>
      </c>
      <c r="P43" s="35">
        <f t="shared" si="12"/>
        <v>399400</v>
      </c>
      <c r="Q43" s="35">
        <f t="shared" si="12"/>
        <v>186600</v>
      </c>
      <c r="R43" s="35">
        <f t="shared" si="12"/>
        <v>131600</v>
      </c>
      <c r="S43" s="35">
        <f t="shared" si="12"/>
        <v>342300</v>
      </c>
      <c r="T43" s="35">
        <f t="shared" si="12"/>
        <v>179600</v>
      </c>
      <c r="U43" s="35">
        <f t="shared" si="12"/>
        <v>131600</v>
      </c>
      <c r="V43" s="35">
        <f t="shared" si="12"/>
        <v>493400</v>
      </c>
      <c r="W43" s="35">
        <f t="shared" si="12"/>
        <v>131600</v>
      </c>
      <c r="X43" s="35">
        <f t="shared" si="12"/>
        <v>131600</v>
      </c>
      <c r="Y43" s="35">
        <f t="shared" si="12"/>
        <v>131600</v>
      </c>
      <c r="Z43" s="35">
        <f t="shared" si="12"/>
        <v>169600</v>
      </c>
    </row>
    <row r="44" spans="1:26" s="39" customFormat="1" ht="15" customHeight="1">
      <c r="A44" s="24"/>
      <c r="B44" s="123" t="s">
        <v>84</v>
      </c>
      <c r="C44" s="56">
        <v>90</v>
      </c>
      <c r="D44" s="43">
        <f t="shared" si="0"/>
        <v>73</v>
      </c>
      <c r="E44" s="46">
        <v>68</v>
      </c>
      <c r="F44" s="46"/>
      <c r="G44" s="46">
        <v>5</v>
      </c>
      <c r="H44" s="55">
        <f t="shared" si="3"/>
        <v>73</v>
      </c>
      <c r="I44" s="57">
        <f t="shared" si="8"/>
        <v>5000</v>
      </c>
      <c r="J44" s="56"/>
      <c r="K44" s="56">
        <v>5000</v>
      </c>
      <c r="L44" s="57">
        <f t="shared" si="4"/>
        <v>68000</v>
      </c>
      <c r="M44" s="56">
        <v>10000</v>
      </c>
      <c r="N44" s="56">
        <v>8000</v>
      </c>
      <c r="O44" s="56">
        <v>7000</v>
      </c>
      <c r="P44" s="56">
        <v>9000</v>
      </c>
      <c r="Q44" s="56">
        <v>12000</v>
      </c>
      <c r="R44" s="54"/>
      <c r="S44" s="54">
        <v>5000</v>
      </c>
      <c r="T44" s="59">
        <v>5000</v>
      </c>
      <c r="U44" s="59"/>
      <c r="V44" s="59">
        <v>5000</v>
      </c>
      <c r="W44" s="59"/>
      <c r="X44" s="59"/>
      <c r="Y44" s="59"/>
      <c r="Z44" s="59">
        <v>7000</v>
      </c>
    </row>
    <row r="45" spans="1:26" s="39" customFormat="1" ht="15" customHeight="1">
      <c r="A45" s="24"/>
      <c r="B45" s="124" t="s">
        <v>34</v>
      </c>
      <c r="C45" s="56">
        <v>152</v>
      </c>
      <c r="D45" s="43">
        <f t="shared" si="0"/>
        <v>0</v>
      </c>
      <c r="E45" s="46"/>
      <c r="F45" s="46"/>
      <c r="G45" s="46"/>
      <c r="H45" s="55">
        <f t="shared" si="3"/>
        <v>0</v>
      </c>
      <c r="I45" s="57">
        <f t="shared" si="8"/>
        <v>0</v>
      </c>
      <c r="J45" s="56"/>
      <c r="K45" s="56"/>
      <c r="L45" s="57">
        <f t="shared" si="4"/>
        <v>0</v>
      </c>
      <c r="M45" s="56"/>
      <c r="N45" s="56"/>
      <c r="O45" s="56"/>
      <c r="P45" s="56"/>
      <c r="Q45" s="56"/>
      <c r="R45" s="54"/>
      <c r="S45" s="54"/>
      <c r="T45" s="59"/>
      <c r="U45" s="59"/>
      <c r="V45" s="59"/>
      <c r="W45" s="59"/>
      <c r="X45" s="59"/>
      <c r="Y45" s="59"/>
      <c r="Z45" s="59"/>
    </row>
    <row r="46" spans="1:26" s="39" customFormat="1" ht="33.75" customHeight="1">
      <c r="A46" s="24"/>
      <c r="B46" s="122" t="s">
        <v>12</v>
      </c>
      <c r="C46" s="56">
        <v>914</v>
      </c>
      <c r="D46" s="43">
        <f t="shared" si="0"/>
        <v>388.84</v>
      </c>
      <c r="E46" s="46">
        <f>L46/1000</f>
        <v>323.34</v>
      </c>
      <c r="F46" s="46">
        <v>45.5</v>
      </c>
      <c r="G46" s="46">
        <v>20</v>
      </c>
      <c r="H46" s="55">
        <f t="shared" si="3"/>
        <v>388.84</v>
      </c>
      <c r="I46" s="57">
        <f>SUM(J46,K46)</f>
        <v>20000</v>
      </c>
      <c r="J46" s="56">
        <v>10000</v>
      </c>
      <c r="K46" s="56">
        <v>10000</v>
      </c>
      <c r="L46" s="57">
        <f t="shared" si="4"/>
        <v>323340</v>
      </c>
      <c r="M46" s="56">
        <v>159340</v>
      </c>
      <c r="N46" s="56">
        <v>20000</v>
      </c>
      <c r="O46" s="56">
        <v>10000</v>
      </c>
      <c r="P46" s="56">
        <v>10000</v>
      </c>
      <c r="Q46" s="56">
        <v>10000</v>
      </c>
      <c r="R46" s="54">
        <v>10000</v>
      </c>
      <c r="S46" s="54">
        <v>18000</v>
      </c>
      <c r="T46" s="59">
        <v>10000</v>
      </c>
      <c r="U46" s="59">
        <v>10000</v>
      </c>
      <c r="V46" s="59">
        <v>25000</v>
      </c>
      <c r="W46" s="59">
        <v>10000</v>
      </c>
      <c r="X46" s="59">
        <v>10000</v>
      </c>
      <c r="Y46" s="59">
        <v>10000</v>
      </c>
      <c r="Z46" s="59">
        <v>11000</v>
      </c>
    </row>
    <row r="47" spans="1:26" s="39" customFormat="1" ht="15" customHeight="1">
      <c r="A47" s="24"/>
      <c r="B47" s="123" t="s">
        <v>96</v>
      </c>
      <c r="C47" s="56"/>
      <c r="D47" s="43">
        <f t="shared" si="0"/>
        <v>300</v>
      </c>
      <c r="E47" s="46">
        <v>300</v>
      </c>
      <c r="F47" s="46"/>
      <c r="G47" s="46"/>
      <c r="H47" s="55">
        <f t="shared" si="3"/>
        <v>300</v>
      </c>
      <c r="I47" s="57">
        <f>SUM(J47,K47)</f>
        <v>0</v>
      </c>
      <c r="J47" s="56"/>
      <c r="K47" s="56"/>
      <c r="L47" s="57">
        <f t="shared" si="4"/>
        <v>300000</v>
      </c>
      <c r="M47" s="56">
        <v>60000</v>
      </c>
      <c r="N47" s="56">
        <v>50000</v>
      </c>
      <c r="O47" s="56">
        <v>10000</v>
      </c>
      <c r="P47" s="56">
        <v>30000</v>
      </c>
      <c r="Q47" s="56">
        <v>30000</v>
      </c>
      <c r="R47" s="54"/>
      <c r="S47" s="54">
        <v>50000</v>
      </c>
      <c r="T47" s="59">
        <v>30000</v>
      </c>
      <c r="U47" s="59"/>
      <c r="V47" s="59">
        <v>20000</v>
      </c>
      <c r="W47" s="59"/>
      <c r="X47" s="59"/>
      <c r="Y47" s="59"/>
      <c r="Z47" s="59">
        <v>20000</v>
      </c>
    </row>
    <row r="48" spans="1:26" s="39" customFormat="1" ht="15">
      <c r="A48" s="24"/>
      <c r="B48" s="122" t="s">
        <v>14</v>
      </c>
      <c r="C48" s="56">
        <v>10</v>
      </c>
      <c r="D48" s="43">
        <f t="shared" si="0"/>
        <v>26</v>
      </c>
      <c r="E48" s="46"/>
      <c r="F48" s="46">
        <v>26</v>
      </c>
      <c r="G48" s="46"/>
      <c r="H48" s="55">
        <f t="shared" si="3"/>
        <v>26</v>
      </c>
      <c r="I48" s="57">
        <f t="shared" si="8"/>
        <v>0</v>
      </c>
      <c r="J48" s="56"/>
      <c r="K48" s="56"/>
      <c r="L48" s="57">
        <f t="shared" si="4"/>
        <v>0</v>
      </c>
      <c r="M48" s="56"/>
      <c r="N48" s="56"/>
      <c r="O48" s="56"/>
      <c r="P48" s="56"/>
      <c r="Q48" s="56"/>
      <c r="R48" s="54"/>
      <c r="S48" s="54"/>
      <c r="T48" s="59"/>
      <c r="U48" s="59"/>
      <c r="V48" s="59"/>
      <c r="W48" s="59"/>
      <c r="X48" s="59"/>
      <c r="Y48" s="59"/>
      <c r="Z48" s="59"/>
    </row>
    <row r="49" spans="1:26" s="39" customFormat="1" ht="15">
      <c r="A49" s="24"/>
      <c r="B49" s="121" t="s">
        <v>83</v>
      </c>
      <c r="C49" s="56">
        <v>36</v>
      </c>
      <c r="D49" s="43">
        <f t="shared" si="0"/>
        <v>69</v>
      </c>
      <c r="E49" s="46">
        <v>60</v>
      </c>
      <c r="F49" s="46"/>
      <c r="G49" s="46">
        <v>9</v>
      </c>
      <c r="H49" s="55">
        <f t="shared" si="3"/>
        <v>69</v>
      </c>
      <c r="I49" s="57">
        <f t="shared" si="8"/>
        <v>9000</v>
      </c>
      <c r="J49" s="56"/>
      <c r="K49" s="56">
        <v>9000</v>
      </c>
      <c r="L49" s="57">
        <f t="shared" si="4"/>
        <v>60000</v>
      </c>
      <c r="M49" s="56"/>
      <c r="N49" s="56">
        <v>30000</v>
      </c>
      <c r="O49" s="56"/>
      <c r="P49" s="56">
        <v>30000</v>
      </c>
      <c r="Q49" s="56"/>
      <c r="R49" s="54"/>
      <c r="S49" s="54"/>
      <c r="T49" s="59"/>
      <c r="U49" s="59"/>
      <c r="V49" s="59"/>
      <c r="W49" s="59"/>
      <c r="X49" s="59"/>
      <c r="Y49" s="59"/>
      <c r="Z49" s="59"/>
    </row>
    <row r="50" spans="1:26" s="39" customFormat="1" ht="27" customHeight="1">
      <c r="A50" s="24"/>
      <c r="B50" s="125" t="s">
        <v>72</v>
      </c>
      <c r="C50" s="56">
        <v>710</v>
      </c>
      <c r="D50" s="43">
        <f t="shared" si="0"/>
        <v>773</v>
      </c>
      <c r="E50" s="46"/>
      <c r="F50" s="46"/>
      <c r="G50" s="46">
        <v>773</v>
      </c>
      <c r="H50" s="55">
        <f t="shared" si="3"/>
        <v>773</v>
      </c>
      <c r="I50" s="57">
        <f t="shared" si="8"/>
        <v>773000</v>
      </c>
      <c r="J50" s="56">
        <v>390000</v>
      </c>
      <c r="K50" s="56">
        <v>383000</v>
      </c>
      <c r="L50" s="57">
        <f t="shared" si="4"/>
        <v>0</v>
      </c>
      <c r="M50" s="56"/>
      <c r="N50" s="56"/>
      <c r="O50" s="56"/>
      <c r="P50" s="56"/>
      <c r="Q50" s="56"/>
      <c r="R50" s="54"/>
      <c r="S50" s="54"/>
      <c r="T50" s="59"/>
      <c r="U50" s="59"/>
      <c r="V50" s="59"/>
      <c r="W50" s="59"/>
      <c r="X50" s="59"/>
      <c r="Y50" s="59"/>
      <c r="Z50" s="59"/>
    </row>
    <row r="51" spans="1:26" s="39" customFormat="1" ht="15">
      <c r="A51" s="24"/>
      <c r="B51" s="125" t="s">
        <v>19</v>
      </c>
      <c r="C51" s="56">
        <v>734.3</v>
      </c>
      <c r="D51" s="43">
        <f t="shared" si="0"/>
        <v>1025.6</v>
      </c>
      <c r="E51" s="46">
        <v>740.8</v>
      </c>
      <c r="F51" s="46">
        <v>180</v>
      </c>
      <c r="G51" s="46">
        <v>104.8</v>
      </c>
      <c r="H51" s="55">
        <f t="shared" si="3"/>
        <v>1025.6</v>
      </c>
      <c r="I51" s="57">
        <f t="shared" si="8"/>
        <v>104800</v>
      </c>
      <c r="J51" s="56">
        <v>52400</v>
      </c>
      <c r="K51" s="56">
        <v>52400</v>
      </c>
      <c r="L51" s="57">
        <f t="shared" si="4"/>
        <v>740800</v>
      </c>
      <c r="M51" s="56">
        <v>56000</v>
      </c>
      <c r="N51" s="56">
        <v>56000</v>
      </c>
      <c r="O51" s="56">
        <v>52400</v>
      </c>
      <c r="P51" s="56">
        <v>52400</v>
      </c>
      <c r="Q51" s="56">
        <v>52400</v>
      </c>
      <c r="R51" s="56">
        <v>52400</v>
      </c>
      <c r="S51" s="56">
        <v>52400</v>
      </c>
      <c r="T51" s="56">
        <v>52400</v>
      </c>
      <c r="U51" s="56">
        <v>52400</v>
      </c>
      <c r="V51" s="56">
        <v>52400</v>
      </c>
      <c r="W51" s="56">
        <v>52400</v>
      </c>
      <c r="X51" s="56">
        <v>52400</v>
      </c>
      <c r="Y51" s="56">
        <v>52400</v>
      </c>
      <c r="Z51" s="56">
        <v>52400</v>
      </c>
    </row>
    <row r="52" spans="1:26" s="39" customFormat="1" ht="15">
      <c r="A52" s="24"/>
      <c r="B52" s="125" t="s">
        <v>40</v>
      </c>
      <c r="C52" s="56">
        <v>200</v>
      </c>
      <c r="D52" s="43">
        <f t="shared" si="0"/>
        <v>0</v>
      </c>
      <c r="E52" s="46"/>
      <c r="F52" s="46"/>
      <c r="G52" s="46"/>
      <c r="H52" s="55">
        <f t="shared" si="3"/>
        <v>0</v>
      </c>
      <c r="I52" s="57">
        <f>J52+K52</f>
        <v>0</v>
      </c>
      <c r="J52" s="56"/>
      <c r="K52" s="56"/>
      <c r="L52" s="57">
        <f t="shared" si="4"/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s="39" customFormat="1" ht="15">
      <c r="A53" s="24"/>
      <c r="B53" s="125" t="s">
        <v>39</v>
      </c>
      <c r="C53" s="56">
        <v>55.8</v>
      </c>
      <c r="D53" s="43">
        <f t="shared" si="0"/>
        <v>100.4</v>
      </c>
      <c r="E53" s="46">
        <v>82.4</v>
      </c>
      <c r="F53" s="46">
        <v>5.8</v>
      </c>
      <c r="G53" s="46">
        <v>12.2</v>
      </c>
      <c r="H53" s="55">
        <f t="shared" si="3"/>
        <v>100.4</v>
      </c>
      <c r="I53" s="57">
        <f t="shared" si="8"/>
        <v>12210</v>
      </c>
      <c r="J53" s="56">
        <v>5800</v>
      </c>
      <c r="K53" s="56">
        <v>6410</v>
      </c>
      <c r="L53" s="57">
        <f t="shared" si="4"/>
        <v>82400</v>
      </c>
      <c r="M53" s="56">
        <v>7000</v>
      </c>
      <c r="N53" s="56">
        <v>5800</v>
      </c>
      <c r="O53" s="56">
        <v>5800</v>
      </c>
      <c r="P53" s="56">
        <v>5800</v>
      </c>
      <c r="Q53" s="56">
        <v>5800</v>
      </c>
      <c r="R53" s="56">
        <v>5800</v>
      </c>
      <c r="S53" s="56">
        <v>5800</v>
      </c>
      <c r="T53" s="56">
        <v>5800</v>
      </c>
      <c r="U53" s="56">
        <v>5800</v>
      </c>
      <c r="V53" s="56">
        <v>5800</v>
      </c>
      <c r="W53" s="56">
        <v>5800</v>
      </c>
      <c r="X53" s="56">
        <v>5800</v>
      </c>
      <c r="Y53" s="56">
        <v>5800</v>
      </c>
      <c r="Z53" s="56">
        <v>5800</v>
      </c>
    </row>
    <row r="54" spans="1:26" s="39" customFormat="1" ht="15">
      <c r="A54" s="24"/>
      <c r="B54" s="126" t="s">
        <v>82</v>
      </c>
      <c r="C54" s="56">
        <v>54</v>
      </c>
      <c r="D54" s="43">
        <f t="shared" si="0"/>
        <v>177</v>
      </c>
      <c r="E54" s="46">
        <v>177</v>
      </c>
      <c r="F54" s="46"/>
      <c r="G54" s="46"/>
      <c r="H54" s="55">
        <f t="shared" si="3"/>
        <v>177</v>
      </c>
      <c r="I54" s="57">
        <f t="shared" si="8"/>
        <v>0</v>
      </c>
      <c r="J54" s="56"/>
      <c r="K54" s="56"/>
      <c r="L54" s="57">
        <f t="shared" si="4"/>
        <v>177000</v>
      </c>
      <c r="M54" s="56">
        <v>35000</v>
      </c>
      <c r="N54" s="56">
        <v>20000</v>
      </c>
      <c r="O54" s="56">
        <v>10000</v>
      </c>
      <c r="P54" s="56">
        <v>50000</v>
      </c>
      <c r="Q54" s="56">
        <v>13000</v>
      </c>
      <c r="R54" s="54"/>
      <c r="S54" s="54">
        <v>13000</v>
      </c>
      <c r="T54" s="59">
        <v>13000</v>
      </c>
      <c r="U54" s="59"/>
      <c r="V54" s="59">
        <v>13000</v>
      </c>
      <c r="W54" s="59"/>
      <c r="X54" s="59"/>
      <c r="Y54" s="59"/>
      <c r="Z54" s="59">
        <v>10000</v>
      </c>
    </row>
    <row r="55" spans="1:26" s="39" customFormat="1" ht="15">
      <c r="A55" s="24"/>
      <c r="B55" s="125" t="s">
        <v>41</v>
      </c>
      <c r="C55" s="56">
        <v>179.9</v>
      </c>
      <c r="D55" s="43">
        <f t="shared" si="0"/>
        <v>0</v>
      </c>
      <c r="E55" s="46"/>
      <c r="F55" s="46"/>
      <c r="G55" s="46"/>
      <c r="H55" s="55">
        <f t="shared" si="3"/>
        <v>0</v>
      </c>
      <c r="I55" s="57">
        <f t="shared" si="8"/>
        <v>0</v>
      </c>
      <c r="J55" s="56"/>
      <c r="K55" s="56"/>
      <c r="L55" s="57">
        <f t="shared" si="4"/>
        <v>0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s="94" customFormat="1" ht="30">
      <c r="A56" s="24"/>
      <c r="B56" s="121" t="s">
        <v>91</v>
      </c>
      <c r="C56" s="56">
        <v>2508.3</v>
      </c>
      <c r="D56" s="43">
        <f t="shared" si="0"/>
        <v>1745.1</v>
      </c>
      <c r="E56" s="127">
        <v>1745.1</v>
      </c>
      <c r="F56" s="127"/>
      <c r="G56" s="46"/>
      <c r="H56" s="55">
        <f t="shared" si="3"/>
        <v>1745.1</v>
      </c>
      <c r="I56" s="57">
        <f t="shared" si="8"/>
        <v>0</v>
      </c>
      <c r="J56" s="56"/>
      <c r="K56" s="56"/>
      <c r="L56" s="57">
        <f t="shared" si="4"/>
        <v>1745120</v>
      </c>
      <c r="M56" s="56">
        <v>700420</v>
      </c>
      <c r="N56" s="56">
        <v>452400</v>
      </c>
      <c r="O56" s="56"/>
      <c r="P56" s="56">
        <v>148800</v>
      </c>
      <c r="Q56" s="56"/>
      <c r="R56" s="54"/>
      <c r="S56" s="54">
        <v>134700</v>
      </c>
      <c r="T56" s="59"/>
      <c r="U56" s="59"/>
      <c r="V56" s="59">
        <v>308800</v>
      </c>
      <c r="W56" s="59"/>
      <c r="X56" s="59"/>
      <c r="Y56" s="59"/>
      <c r="Z56" s="59"/>
    </row>
    <row r="57" spans="1:26" s="39" customFormat="1" ht="60">
      <c r="A57" s="24"/>
      <c r="B57" s="122" t="s">
        <v>92</v>
      </c>
      <c r="C57" s="56">
        <v>637.9</v>
      </c>
      <c r="D57" s="43">
        <f t="shared" si="0"/>
        <v>0</v>
      </c>
      <c r="E57" s="46"/>
      <c r="F57" s="46"/>
      <c r="G57" s="46"/>
      <c r="H57" s="55">
        <f t="shared" si="3"/>
        <v>0</v>
      </c>
      <c r="I57" s="57">
        <f t="shared" si="8"/>
        <v>0</v>
      </c>
      <c r="J57" s="56"/>
      <c r="K57" s="56"/>
      <c r="L57" s="57">
        <f t="shared" si="4"/>
        <v>0</v>
      </c>
      <c r="M57" s="56"/>
      <c r="N57" s="56"/>
      <c r="O57" s="56"/>
      <c r="P57" s="56"/>
      <c r="Q57" s="56"/>
      <c r="R57" s="54"/>
      <c r="S57" s="54"/>
      <c r="T57" s="59"/>
      <c r="U57" s="59"/>
      <c r="V57" s="59"/>
      <c r="W57" s="59"/>
      <c r="X57" s="59"/>
      <c r="Y57" s="59"/>
      <c r="Z57" s="59"/>
    </row>
    <row r="58" spans="1:26" s="39" customFormat="1" ht="45">
      <c r="A58" s="24"/>
      <c r="B58" s="122" t="s">
        <v>89</v>
      </c>
      <c r="C58" s="56">
        <v>44</v>
      </c>
      <c r="D58" s="43">
        <f t="shared" si="0"/>
        <v>50.9</v>
      </c>
      <c r="E58" s="46"/>
      <c r="F58" s="46"/>
      <c r="G58" s="46">
        <v>50.9</v>
      </c>
      <c r="H58" s="55">
        <f t="shared" si="3"/>
        <v>50.9</v>
      </c>
      <c r="I58" s="57">
        <f t="shared" si="8"/>
        <v>50900</v>
      </c>
      <c r="J58" s="56"/>
      <c r="K58" s="56">
        <v>50900</v>
      </c>
      <c r="L58" s="57">
        <f t="shared" si="4"/>
        <v>0</v>
      </c>
      <c r="M58" s="56"/>
      <c r="N58" s="56"/>
      <c r="O58" s="56"/>
      <c r="P58" s="56"/>
      <c r="Q58" s="56"/>
      <c r="R58" s="54"/>
      <c r="S58" s="54"/>
      <c r="T58" s="59"/>
      <c r="U58" s="59"/>
      <c r="V58" s="59"/>
      <c r="W58" s="59"/>
      <c r="X58" s="59"/>
      <c r="Y58" s="59"/>
      <c r="Z58" s="59"/>
    </row>
    <row r="59" spans="1:26" s="39" customFormat="1" ht="15">
      <c r="A59" s="24"/>
      <c r="B59" s="122" t="s">
        <v>35</v>
      </c>
      <c r="C59" s="56">
        <v>475.2</v>
      </c>
      <c r="D59" s="43">
        <f t="shared" si="0"/>
        <v>982.2</v>
      </c>
      <c r="E59" s="46">
        <v>887.6</v>
      </c>
      <c r="F59" s="46">
        <v>0</v>
      </c>
      <c r="G59" s="46">
        <v>94.6</v>
      </c>
      <c r="H59" s="55">
        <f t="shared" si="3"/>
        <v>982.2</v>
      </c>
      <c r="I59" s="57">
        <f t="shared" si="8"/>
        <v>94600</v>
      </c>
      <c r="J59" s="56">
        <v>47300</v>
      </c>
      <c r="K59" s="56">
        <v>47300</v>
      </c>
      <c r="L59" s="57">
        <f t="shared" si="4"/>
        <v>887600</v>
      </c>
      <c r="M59" s="56">
        <v>63400</v>
      </c>
      <c r="N59" s="56">
        <v>63400</v>
      </c>
      <c r="O59" s="56">
        <v>63400</v>
      </c>
      <c r="P59" s="56">
        <v>63400</v>
      </c>
      <c r="Q59" s="56">
        <v>63400</v>
      </c>
      <c r="R59" s="56">
        <v>63400</v>
      </c>
      <c r="S59" s="56">
        <v>63400</v>
      </c>
      <c r="T59" s="56">
        <v>63400</v>
      </c>
      <c r="U59" s="56">
        <v>63400</v>
      </c>
      <c r="V59" s="56">
        <v>63400</v>
      </c>
      <c r="W59" s="56">
        <v>63400</v>
      </c>
      <c r="X59" s="56">
        <v>63400</v>
      </c>
      <c r="Y59" s="56">
        <v>63400</v>
      </c>
      <c r="Z59" s="56">
        <v>63400</v>
      </c>
    </row>
    <row r="60" spans="1:26" s="13" customFormat="1" ht="15">
      <c r="A60" s="6"/>
      <c r="B60" s="121"/>
      <c r="C60" s="45"/>
      <c r="D60" s="43">
        <f t="shared" si="0"/>
        <v>0</v>
      </c>
      <c r="E60" s="46"/>
      <c r="F60" s="46"/>
      <c r="G60" s="46"/>
      <c r="H60" s="48"/>
      <c r="I60" s="74"/>
      <c r="J60" s="45"/>
      <c r="K60" s="45"/>
      <c r="L60" s="74"/>
      <c r="M60" s="45"/>
      <c r="N60" s="45"/>
      <c r="O60" s="45"/>
      <c r="P60" s="45"/>
      <c r="Q60" s="45"/>
      <c r="R60" s="16"/>
      <c r="S60" s="16"/>
      <c r="T60" s="15"/>
      <c r="U60" s="15"/>
      <c r="V60" s="15"/>
      <c r="W60" s="15"/>
      <c r="X60" s="15"/>
      <c r="Y60" s="15"/>
      <c r="Z60" s="15"/>
    </row>
    <row r="61" spans="1:26" s="17" customFormat="1" ht="15" customHeight="1">
      <c r="A61" s="18">
        <v>10</v>
      </c>
      <c r="B61" s="52" t="s">
        <v>8</v>
      </c>
      <c r="C61" s="35">
        <f>C62+C63+C64</f>
        <v>2540</v>
      </c>
      <c r="D61" s="43">
        <f t="shared" si="0"/>
        <v>1693</v>
      </c>
      <c r="E61" s="62">
        <f>E62+E63+E64</f>
        <v>1280.5</v>
      </c>
      <c r="F61" s="62">
        <f>F62+F63+F64</f>
        <v>160</v>
      </c>
      <c r="G61" s="62">
        <f>G62+G63+G64</f>
        <v>252.5</v>
      </c>
      <c r="H61" s="43">
        <f t="shared" si="3"/>
        <v>1693</v>
      </c>
      <c r="I61" s="47">
        <f t="shared" si="8"/>
        <v>252500</v>
      </c>
      <c r="J61" s="35">
        <f>J62+J63+J64</f>
        <v>2500</v>
      </c>
      <c r="K61" s="35">
        <f>K62+K63+K64</f>
        <v>250000</v>
      </c>
      <c r="L61" s="47">
        <f t="shared" si="4"/>
        <v>1280500</v>
      </c>
      <c r="M61" s="35">
        <f>M62+M63+M64</f>
        <v>135000</v>
      </c>
      <c r="N61" s="35">
        <f aca="true" t="shared" si="13" ref="N61:Z61">N62+N63+N64</f>
        <v>135000</v>
      </c>
      <c r="O61" s="35">
        <f t="shared" si="13"/>
        <v>80000</v>
      </c>
      <c r="P61" s="35">
        <f t="shared" si="13"/>
        <v>100000</v>
      </c>
      <c r="Q61" s="35">
        <f t="shared" si="13"/>
        <v>75000</v>
      </c>
      <c r="R61" s="35">
        <f t="shared" si="13"/>
        <v>35000</v>
      </c>
      <c r="S61" s="35">
        <f t="shared" si="13"/>
        <v>135500</v>
      </c>
      <c r="T61" s="35">
        <f t="shared" si="13"/>
        <v>100000</v>
      </c>
      <c r="U61" s="35">
        <f t="shared" si="13"/>
        <v>40000</v>
      </c>
      <c r="V61" s="35">
        <f t="shared" si="13"/>
        <v>260000</v>
      </c>
      <c r="W61" s="35">
        <f t="shared" si="13"/>
        <v>35000</v>
      </c>
      <c r="X61" s="35">
        <f t="shared" si="13"/>
        <v>55000</v>
      </c>
      <c r="Y61" s="35">
        <f t="shared" si="13"/>
        <v>20000</v>
      </c>
      <c r="Z61" s="35">
        <f t="shared" si="13"/>
        <v>75000</v>
      </c>
    </row>
    <row r="62" spans="1:26" s="39" customFormat="1" ht="15" customHeight="1">
      <c r="A62" s="24"/>
      <c r="B62" s="122" t="s">
        <v>71</v>
      </c>
      <c r="C62" s="56">
        <v>2394.5</v>
      </c>
      <c r="D62" s="43">
        <f t="shared" si="0"/>
        <v>1496</v>
      </c>
      <c r="E62" s="46">
        <v>1100.5</v>
      </c>
      <c r="F62" s="46">
        <v>160</v>
      </c>
      <c r="G62" s="46">
        <v>235.5</v>
      </c>
      <c r="H62" s="55">
        <f t="shared" si="3"/>
        <v>1496</v>
      </c>
      <c r="I62" s="57">
        <f t="shared" si="8"/>
        <v>235500</v>
      </c>
      <c r="J62" s="56">
        <v>2500</v>
      </c>
      <c r="K62" s="56">
        <v>233000</v>
      </c>
      <c r="L62" s="57">
        <f t="shared" si="4"/>
        <v>1100500</v>
      </c>
      <c r="M62" s="56">
        <v>114000</v>
      </c>
      <c r="N62" s="56">
        <v>115000</v>
      </c>
      <c r="O62" s="56">
        <v>60000</v>
      </c>
      <c r="P62" s="56">
        <v>80000</v>
      </c>
      <c r="Q62" s="56">
        <v>52000</v>
      </c>
      <c r="R62" s="54">
        <v>35000</v>
      </c>
      <c r="S62" s="54">
        <v>111500</v>
      </c>
      <c r="T62" s="59">
        <v>83000</v>
      </c>
      <c r="U62" s="59">
        <v>40000</v>
      </c>
      <c r="V62" s="59">
        <v>243000</v>
      </c>
      <c r="W62" s="59">
        <v>35000</v>
      </c>
      <c r="X62" s="59">
        <v>55000</v>
      </c>
      <c r="Y62" s="59">
        <v>20000</v>
      </c>
      <c r="Z62" s="59">
        <v>57000</v>
      </c>
    </row>
    <row r="63" spans="1:26" s="39" customFormat="1" ht="15" customHeight="1">
      <c r="A63" s="24"/>
      <c r="B63" s="123" t="s">
        <v>81</v>
      </c>
      <c r="C63" s="56">
        <v>98.2</v>
      </c>
      <c r="D63" s="43">
        <f t="shared" si="0"/>
        <v>197</v>
      </c>
      <c r="E63" s="46">
        <v>180</v>
      </c>
      <c r="F63" s="46"/>
      <c r="G63" s="46">
        <v>17</v>
      </c>
      <c r="H63" s="55">
        <f t="shared" si="3"/>
        <v>197</v>
      </c>
      <c r="I63" s="57">
        <f t="shared" si="8"/>
        <v>17000</v>
      </c>
      <c r="J63" s="56"/>
      <c r="K63" s="56">
        <v>17000</v>
      </c>
      <c r="L63" s="57">
        <f t="shared" si="4"/>
        <v>180000</v>
      </c>
      <c r="M63" s="56">
        <v>21000</v>
      </c>
      <c r="N63" s="56">
        <v>20000</v>
      </c>
      <c r="O63" s="56">
        <v>20000</v>
      </c>
      <c r="P63" s="56">
        <v>20000</v>
      </c>
      <c r="Q63" s="56">
        <v>23000</v>
      </c>
      <c r="R63" s="54"/>
      <c r="S63" s="54">
        <v>24000</v>
      </c>
      <c r="T63" s="59">
        <v>17000</v>
      </c>
      <c r="U63" s="59"/>
      <c r="V63" s="59">
        <v>17000</v>
      </c>
      <c r="W63" s="59"/>
      <c r="X63" s="59"/>
      <c r="Y63" s="59"/>
      <c r="Z63" s="59">
        <v>18000</v>
      </c>
    </row>
    <row r="64" spans="1:26" s="39" customFormat="1" ht="18" customHeight="1">
      <c r="A64" s="24"/>
      <c r="B64" s="122"/>
      <c r="C64" s="56">
        <v>47.3</v>
      </c>
      <c r="D64" s="43">
        <f t="shared" si="0"/>
        <v>0</v>
      </c>
      <c r="E64" s="46"/>
      <c r="F64" s="46"/>
      <c r="G64" s="46"/>
      <c r="H64" s="55">
        <f t="shared" si="3"/>
        <v>0</v>
      </c>
      <c r="I64" s="57">
        <f t="shared" si="8"/>
        <v>0</v>
      </c>
      <c r="J64" s="56"/>
      <c r="K64" s="56"/>
      <c r="L64" s="57">
        <f t="shared" si="4"/>
        <v>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s="19" customFormat="1" ht="18" customHeight="1">
      <c r="A65" s="6"/>
      <c r="B65" s="20"/>
      <c r="C65" s="45"/>
      <c r="D65" s="43">
        <f t="shared" si="0"/>
        <v>0</v>
      </c>
      <c r="E65" s="46"/>
      <c r="F65" s="46"/>
      <c r="G65" s="46"/>
      <c r="H65" s="48"/>
      <c r="I65" s="74"/>
      <c r="J65" s="45"/>
      <c r="K65" s="45"/>
      <c r="L65" s="74"/>
      <c r="M65" s="45"/>
      <c r="N65" s="45"/>
      <c r="O65" s="45"/>
      <c r="P65" s="45"/>
      <c r="Q65" s="45"/>
      <c r="R65" s="16"/>
      <c r="S65" s="16"/>
      <c r="T65" s="15"/>
      <c r="U65" s="15"/>
      <c r="V65" s="15"/>
      <c r="W65" s="15"/>
      <c r="X65" s="15"/>
      <c r="Y65" s="15"/>
      <c r="Z65" s="15"/>
    </row>
    <row r="66" spans="1:26" s="19" customFormat="1" ht="68.25" customHeight="1">
      <c r="A66" s="6"/>
      <c r="B66" s="79"/>
      <c r="C66" s="44" t="s">
        <v>2</v>
      </c>
      <c r="D66" s="43">
        <f t="shared" si="0"/>
        <v>0</v>
      </c>
      <c r="E66" s="81" t="s">
        <v>44</v>
      </c>
      <c r="F66" s="80" t="s">
        <v>45</v>
      </c>
      <c r="G66" s="80" t="s">
        <v>48</v>
      </c>
      <c r="H66" s="48"/>
      <c r="I66" s="74">
        <f t="shared" si="8"/>
        <v>0</v>
      </c>
      <c r="J66" s="45"/>
      <c r="K66" s="45"/>
      <c r="L66" s="74">
        <f t="shared" si="4"/>
        <v>0</v>
      </c>
      <c r="M66" s="45"/>
      <c r="N66" s="45"/>
      <c r="O66" s="45"/>
      <c r="P66" s="45"/>
      <c r="Q66" s="45"/>
      <c r="R66" s="16"/>
      <c r="S66" s="16"/>
      <c r="T66" s="15"/>
      <c r="U66" s="15"/>
      <c r="V66" s="15"/>
      <c r="W66" s="15"/>
      <c r="X66" s="15"/>
      <c r="Y66" s="15"/>
      <c r="Z66" s="15"/>
    </row>
    <row r="67" spans="1:26" s="17" customFormat="1" ht="15" customHeight="1">
      <c r="A67" s="18">
        <v>11</v>
      </c>
      <c r="B67" s="52" t="s">
        <v>10</v>
      </c>
      <c r="C67" s="50">
        <f>C68+C69+C70</f>
        <v>309.6</v>
      </c>
      <c r="D67" s="43">
        <f t="shared" si="0"/>
        <v>350</v>
      </c>
      <c r="E67" s="51">
        <f>E68+E69+E70</f>
        <v>350</v>
      </c>
      <c r="F67" s="51">
        <f>F68+F69+F70</f>
        <v>0</v>
      </c>
      <c r="G67" s="65">
        <f>G68+G69+G70</f>
        <v>0</v>
      </c>
      <c r="H67" s="43">
        <f t="shared" si="3"/>
        <v>350</v>
      </c>
      <c r="I67" s="47">
        <f t="shared" si="8"/>
        <v>0</v>
      </c>
      <c r="J67" s="35">
        <f>J68+J69+J70</f>
        <v>0</v>
      </c>
      <c r="K67" s="35">
        <f>K68+K69+K70</f>
        <v>0</v>
      </c>
      <c r="L67" s="47">
        <f aca="true" t="shared" si="14" ref="L67:L96">SUM(M67:Z67)</f>
        <v>350000</v>
      </c>
      <c r="M67" s="50">
        <f>M68+M69+M70</f>
        <v>350000</v>
      </c>
      <c r="N67" s="50">
        <f aca="true" t="shared" si="15" ref="N67:Z67">N68+N69+N70</f>
        <v>0</v>
      </c>
      <c r="O67" s="50">
        <f t="shared" si="15"/>
        <v>0</v>
      </c>
      <c r="P67" s="50">
        <f t="shared" si="15"/>
        <v>0</v>
      </c>
      <c r="Q67" s="50">
        <f t="shared" si="15"/>
        <v>0</v>
      </c>
      <c r="R67" s="50">
        <f t="shared" si="15"/>
        <v>0</v>
      </c>
      <c r="S67" s="50">
        <f t="shared" si="15"/>
        <v>0</v>
      </c>
      <c r="T67" s="50">
        <f t="shared" si="15"/>
        <v>0</v>
      </c>
      <c r="U67" s="50">
        <f t="shared" si="15"/>
        <v>0</v>
      </c>
      <c r="V67" s="50">
        <f t="shared" si="15"/>
        <v>0</v>
      </c>
      <c r="W67" s="50">
        <f t="shared" si="15"/>
        <v>0</v>
      </c>
      <c r="X67" s="50">
        <f t="shared" si="15"/>
        <v>0</v>
      </c>
      <c r="Y67" s="50">
        <f t="shared" si="15"/>
        <v>0</v>
      </c>
      <c r="Z67" s="50">
        <f t="shared" si="15"/>
        <v>0</v>
      </c>
    </row>
    <row r="68" spans="1:26" s="39" customFormat="1" ht="30">
      <c r="A68" s="24"/>
      <c r="B68" s="121" t="s">
        <v>100</v>
      </c>
      <c r="C68" s="54">
        <v>175</v>
      </c>
      <c r="D68" s="43">
        <f t="shared" si="0"/>
        <v>350</v>
      </c>
      <c r="E68" s="46">
        <v>350</v>
      </c>
      <c r="F68" s="46"/>
      <c r="G68" s="46">
        <v>0</v>
      </c>
      <c r="H68" s="55">
        <f aca="true" t="shared" si="16" ref="H68:H96">E68+F68+G68</f>
        <v>350</v>
      </c>
      <c r="I68" s="57">
        <f t="shared" si="8"/>
        <v>0</v>
      </c>
      <c r="J68" s="56"/>
      <c r="K68" s="56"/>
      <c r="L68" s="56">
        <f t="shared" si="14"/>
        <v>350000</v>
      </c>
      <c r="M68" s="54">
        <v>350000</v>
      </c>
      <c r="N68" s="54"/>
      <c r="O68" s="54"/>
      <c r="P68" s="54"/>
      <c r="Q68" s="54"/>
      <c r="R68" s="54"/>
      <c r="S68" s="54"/>
      <c r="T68" s="59"/>
      <c r="U68" s="59"/>
      <c r="V68" s="59"/>
      <c r="W68" s="59"/>
      <c r="X68" s="59"/>
      <c r="Y68" s="59"/>
      <c r="Z68" s="59"/>
    </row>
    <row r="69" spans="1:26" s="39" customFormat="1" ht="15" customHeight="1">
      <c r="A69" s="24"/>
      <c r="B69" s="121"/>
      <c r="C69" s="54">
        <v>12.6</v>
      </c>
      <c r="D69" s="43">
        <f t="shared" si="0"/>
        <v>0</v>
      </c>
      <c r="E69" s="46"/>
      <c r="F69" s="46"/>
      <c r="G69" s="46">
        <v>0</v>
      </c>
      <c r="H69" s="55">
        <f t="shared" si="16"/>
        <v>0</v>
      </c>
      <c r="I69" s="57">
        <f t="shared" si="8"/>
        <v>0</v>
      </c>
      <c r="J69" s="56"/>
      <c r="K69" s="56"/>
      <c r="L69" s="57">
        <f t="shared" si="14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s="39" customFormat="1" ht="15" customHeight="1">
      <c r="A70" s="24"/>
      <c r="B70" s="122"/>
      <c r="C70" s="54">
        <v>122</v>
      </c>
      <c r="D70" s="43">
        <f t="shared" si="0"/>
        <v>0</v>
      </c>
      <c r="E70" s="46">
        <v>0</v>
      </c>
      <c r="F70" s="46">
        <v>0</v>
      </c>
      <c r="G70" s="46">
        <v>0</v>
      </c>
      <c r="H70" s="55">
        <f t="shared" si="16"/>
        <v>0</v>
      </c>
      <c r="I70" s="57">
        <f t="shared" si="8"/>
        <v>0</v>
      </c>
      <c r="J70" s="56"/>
      <c r="K70" s="56"/>
      <c r="L70" s="57">
        <f t="shared" si="14"/>
        <v>0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s="17" customFormat="1" ht="15" customHeight="1">
      <c r="A71" s="18">
        <v>12</v>
      </c>
      <c r="B71" s="52" t="s">
        <v>5</v>
      </c>
      <c r="C71" s="50">
        <f>SUM(C72:C81)-C73-C74</f>
        <v>5664.599999999999</v>
      </c>
      <c r="D71" s="43">
        <f t="shared" si="0"/>
        <v>6467.740000000001</v>
      </c>
      <c r="E71" s="51">
        <f>SUM(E72:E82)</f>
        <v>5995.4400000000005</v>
      </c>
      <c r="F71" s="51">
        <f>SUM(F72:F82)</f>
        <v>302.3</v>
      </c>
      <c r="G71" s="51">
        <f>SUM(G72:G82)</f>
        <v>170</v>
      </c>
      <c r="H71" s="43">
        <f t="shared" si="16"/>
        <v>6467.740000000001</v>
      </c>
      <c r="I71" s="47">
        <f t="shared" si="8"/>
        <v>170000</v>
      </c>
      <c r="J71" s="35">
        <f>SUM(J72:J81)</f>
        <v>40000</v>
      </c>
      <c r="K71" s="35">
        <f>SUM(K72:K81)</f>
        <v>130000</v>
      </c>
      <c r="L71" s="47">
        <f t="shared" si="14"/>
        <v>5995440</v>
      </c>
      <c r="M71" s="50">
        <f>SUM(M72:M82)</f>
        <v>1096940</v>
      </c>
      <c r="N71" s="50">
        <f aca="true" t="shared" si="17" ref="N71:Z71">SUM(N72:N82)</f>
        <v>408400</v>
      </c>
      <c r="O71" s="50">
        <f t="shared" si="17"/>
        <v>442900</v>
      </c>
      <c r="P71" s="50">
        <f t="shared" si="17"/>
        <v>408400</v>
      </c>
      <c r="Q71" s="50">
        <f t="shared" si="17"/>
        <v>715100</v>
      </c>
      <c r="R71" s="50">
        <f t="shared" si="17"/>
        <v>115900</v>
      </c>
      <c r="S71" s="50">
        <f t="shared" si="17"/>
        <v>608400</v>
      </c>
      <c r="T71" s="50">
        <f t="shared" si="17"/>
        <v>287300</v>
      </c>
      <c r="U71" s="50">
        <f t="shared" si="17"/>
        <v>107500</v>
      </c>
      <c r="V71" s="50">
        <f t="shared" si="17"/>
        <v>708400</v>
      </c>
      <c r="W71" s="50">
        <f t="shared" si="17"/>
        <v>99100</v>
      </c>
      <c r="X71" s="50">
        <f t="shared" si="17"/>
        <v>110300</v>
      </c>
      <c r="Y71" s="50">
        <f t="shared" si="17"/>
        <v>570700</v>
      </c>
      <c r="Z71" s="50">
        <f t="shared" si="17"/>
        <v>316100</v>
      </c>
    </row>
    <row r="72" spans="1:26" s="39" customFormat="1" ht="30">
      <c r="A72" s="24"/>
      <c r="B72" s="122" t="s">
        <v>11</v>
      </c>
      <c r="C72" s="54">
        <v>30</v>
      </c>
      <c r="D72" s="43">
        <f t="shared" si="0"/>
        <v>32.2</v>
      </c>
      <c r="E72" s="46"/>
      <c r="F72" s="46">
        <v>32.2</v>
      </c>
      <c r="G72" s="46"/>
      <c r="H72" s="55">
        <f t="shared" si="16"/>
        <v>32.2</v>
      </c>
      <c r="I72" s="57">
        <f t="shared" si="8"/>
        <v>0</v>
      </c>
      <c r="J72" s="56"/>
      <c r="K72" s="56"/>
      <c r="L72" s="57">
        <f t="shared" si="14"/>
        <v>0</v>
      </c>
      <c r="M72" s="54"/>
      <c r="N72" s="54"/>
      <c r="O72" s="54"/>
      <c r="P72" s="54"/>
      <c r="Q72" s="54"/>
      <c r="R72" s="54"/>
      <c r="S72" s="54"/>
      <c r="T72" s="59"/>
      <c r="U72" s="59"/>
      <c r="V72" s="59"/>
      <c r="W72" s="59"/>
      <c r="X72" s="59"/>
      <c r="Y72" s="59"/>
      <c r="Z72" s="59"/>
    </row>
    <row r="73" spans="1:26" s="94" customFormat="1" ht="21" customHeight="1">
      <c r="A73" s="24"/>
      <c r="B73" s="121" t="s">
        <v>93</v>
      </c>
      <c r="C73" s="56">
        <v>1249.2</v>
      </c>
      <c r="D73" s="43">
        <f t="shared" si="0"/>
        <v>736.4</v>
      </c>
      <c r="E73" s="46">
        <v>516.3</v>
      </c>
      <c r="F73" s="46">
        <v>120.1</v>
      </c>
      <c r="G73" s="46">
        <v>100</v>
      </c>
      <c r="H73" s="55">
        <f t="shared" si="16"/>
        <v>736.4</v>
      </c>
      <c r="I73" s="57">
        <f aca="true" t="shared" si="18" ref="I73:I96">J73+K73</f>
        <v>100000</v>
      </c>
      <c r="J73" s="56"/>
      <c r="K73" s="56">
        <v>100000</v>
      </c>
      <c r="L73" s="57">
        <f t="shared" si="14"/>
        <v>516300</v>
      </c>
      <c r="M73" s="54"/>
      <c r="N73" s="54"/>
      <c r="O73" s="54">
        <v>64500</v>
      </c>
      <c r="P73" s="54"/>
      <c r="Q73" s="54">
        <v>106700</v>
      </c>
      <c r="R73" s="54">
        <v>56100</v>
      </c>
      <c r="S73" s="54"/>
      <c r="T73" s="59">
        <v>58900</v>
      </c>
      <c r="U73" s="59">
        <v>47700</v>
      </c>
      <c r="V73" s="59"/>
      <c r="W73" s="59">
        <v>39300</v>
      </c>
      <c r="X73" s="59">
        <v>50500</v>
      </c>
      <c r="Y73" s="59">
        <v>44900</v>
      </c>
      <c r="Z73" s="59">
        <v>47700</v>
      </c>
    </row>
    <row r="74" spans="1:26" s="94" customFormat="1" ht="34.5" customHeight="1">
      <c r="A74" s="24"/>
      <c r="B74" s="121" t="s">
        <v>94</v>
      </c>
      <c r="C74" s="128">
        <v>480.1</v>
      </c>
      <c r="D74" s="43">
        <f t="shared" si="0"/>
        <v>0</v>
      </c>
      <c r="E74" s="46">
        <v>0</v>
      </c>
      <c r="F74" s="46">
        <v>0</v>
      </c>
      <c r="G74" s="46">
        <v>0</v>
      </c>
      <c r="H74" s="55">
        <f t="shared" si="16"/>
        <v>0</v>
      </c>
      <c r="I74" s="57">
        <f t="shared" si="18"/>
        <v>0</v>
      </c>
      <c r="J74" s="56"/>
      <c r="K74" s="56"/>
      <c r="L74" s="57">
        <f t="shared" si="14"/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</row>
    <row r="75" spans="1:26" s="39" customFormat="1" ht="45">
      <c r="A75" s="24"/>
      <c r="B75" s="122" t="s">
        <v>42</v>
      </c>
      <c r="C75" s="54">
        <v>246.4</v>
      </c>
      <c r="D75" s="43">
        <f aca="true" t="shared" si="19" ref="D75:D82">H75</f>
        <v>834.84</v>
      </c>
      <c r="E75" s="46">
        <v>834.84</v>
      </c>
      <c r="F75" s="46"/>
      <c r="G75" s="46"/>
      <c r="H75" s="55">
        <f t="shared" si="16"/>
        <v>834.84</v>
      </c>
      <c r="I75" s="57">
        <f t="shared" si="18"/>
        <v>0</v>
      </c>
      <c r="J75" s="56"/>
      <c r="K75" s="56"/>
      <c r="L75" s="57">
        <f t="shared" si="14"/>
        <v>834840</v>
      </c>
      <c r="M75" s="54">
        <v>57440</v>
      </c>
      <c r="N75" s="54">
        <v>59800</v>
      </c>
      <c r="O75" s="54">
        <v>59800</v>
      </c>
      <c r="P75" s="54">
        <v>59800</v>
      </c>
      <c r="Q75" s="54">
        <v>59800</v>
      </c>
      <c r="R75" s="54">
        <v>59800</v>
      </c>
      <c r="S75" s="54">
        <v>59800</v>
      </c>
      <c r="T75" s="54">
        <v>59800</v>
      </c>
      <c r="U75" s="54">
        <v>59800</v>
      </c>
      <c r="V75" s="54">
        <v>59800</v>
      </c>
      <c r="W75" s="54">
        <v>59800</v>
      </c>
      <c r="X75" s="54">
        <v>59800</v>
      </c>
      <c r="Y75" s="54">
        <v>59800</v>
      </c>
      <c r="Z75" s="54">
        <v>59800</v>
      </c>
    </row>
    <row r="76" spans="1:26" s="39" customFormat="1" ht="24.75" customHeight="1">
      <c r="A76" s="24"/>
      <c r="B76" s="121" t="s">
        <v>80</v>
      </c>
      <c r="C76" s="54">
        <v>1033</v>
      </c>
      <c r="D76" s="43">
        <f t="shared" si="19"/>
        <v>168</v>
      </c>
      <c r="E76" s="46">
        <v>168</v>
      </c>
      <c r="F76" s="46"/>
      <c r="G76" s="46"/>
      <c r="H76" s="55">
        <f t="shared" si="16"/>
        <v>168</v>
      </c>
      <c r="I76" s="57">
        <f t="shared" si="18"/>
        <v>0</v>
      </c>
      <c r="J76" s="56"/>
      <c r="K76" s="56"/>
      <c r="L76" s="57">
        <f t="shared" si="14"/>
        <v>168000</v>
      </c>
      <c r="M76" s="54">
        <v>19200</v>
      </c>
      <c r="N76" s="54">
        <v>18600</v>
      </c>
      <c r="O76" s="54">
        <v>18600</v>
      </c>
      <c r="P76" s="54">
        <v>18600</v>
      </c>
      <c r="Q76" s="54">
        <v>18600</v>
      </c>
      <c r="R76" s="54"/>
      <c r="S76" s="54">
        <v>18600</v>
      </c>
      <c r="T76" s="129">
        <v>18600</v>
      </c>
      <c r="U76" s="59"/>
      <c r="V76" s="59">
        <v>18600</v>
      </c>
      <c r="W76" s="59"/>
      <c r="X76" s="59"/>
      <c r="Y76" s="59"/>
      <c r="Z76" s="59">
        <v>18600</v>
      </c>
    </row>
    <row r="77" spans="1:26" s="39" customFormat="1" ht="29.25" customHeight="1">
      <c r="A77" s="24"/>
      <c r="B77" s="121" t="s">
        <v>79</v>
      </c>
      <c r="C77" s="54">
        <v>3155.2</v>
      </c>
      <c r="D77" s="43">
        <f t="shared" si="19"/>
        <v>3540.3</v>
      </c>
      <c r="E77" s="46">
        <v>3510.3</v>
      </c>
      <c r="F77" s="46"/>
      <c r="G77" s="46">
        <v>30</v>
      </c>
      <c r="H77" s="55">
        <f t="shared" si="16"/>
        <v>3540.3</v>
      </c>
      <c r="I77" s="57">
        <f t="shared" si="18"/>
        <v>30000</v>
      </c>
      <c r="J77" s="56"/>
      <c r="K77" s="56">
        <v>30000</v>
      </c>
      <c r="L77" s="57">
        <f t="shared" si="14"/>
        <v>3510300</v>
      </c>
      <c r="M77" s="54">
        <v>1020300</v>
      </c>
      <c r="N77" s="54">
        <v>330000</v>
      </c>
      <c r="O77" s="54">
        <v>300000</v>
      </c>
      <c r="P77" s="54">
        <v>330000</v>
      </c>
      <c r="Q77" s="54">
        <v>530000</v>
      </c>
      <c r="R77" s="54"/>
      <c r="S77" s="54">
        <v>530000</v>
      </c>
      <c r="T77" s="59">
        <v>150000</v>
      </c>
      <c r="U77" s="59"/>
      <c r="V77" s="59">
        <v>130000</v>
      </c>
      <c r="W77" s="59"/>
      <c r="X77" s="59"/>
      <c r="Y77" s="59"/>
      <c r="Z77" s="59">
        <v>190000</v>
      </c>
    </row>
    <row r="78" spans="1:26" s="39" customFormat="1" ht="15">
      <c r="A78" s="24"/>
      <c r="B78" s="122" t="s">
        <v>3</v>
      </c>
      <c r="C78" s="54">
        <v>1100</v>
      </c>
      <c r="D78" s="43">
        <f t="shared" si="19"/>
        <v>1116</v>
      </c>
      <c r="E78" s="46">
        <v>966</v>
      </c>
      <c r="F78" s="46">
        <v>150</v>
      </c>
      <c r="G78" s="46"/>
      <c r="H78" s="55">
        <f t="shared" si="16"/>
        <v>1116</v>
      </c>
      <c r="I78" s="57">
        <f t="shared" si="18"/>
        <v>0</v>
      </c>
      <c r="J78" s="56"/>
      <c r="K78" s="56"/>
      <c r="L78" s="57">
        <f t="shared" si="14"/>
        <v>966000</v>
      </c>
      <c r="M78" s="54"/>
      <c r="N78" s="54"/>
      <c r="O78" s="54"/>
      <c r="P78" s="54"/>
      <c r="Q78" s="54"/>
      <c r="R78" s="54"/>
      <c r="S78" s="54"/>
      <c r="T78" s="129"/>
      <c r="U78" s="59"/>
      <c r="V78" s="59">
        <v>500000</v>
      </c>
      <c r="W78" s="59"/>
      <c r="X78" s="59"/>
      <c r="Y78" s="59">
        <v>466000</v>
      </c>
      <c r="Z78" s="59"/>
    </row>
    <row r="79" spans="1:26" s="39" customFormat="1" ht="30">
      <c r="A79" s="24"/>
      <c r="B79" s="122" t="s">
        <v>38</v>
      </c>
      <c r="C79" s="54">
        <v>80</v>
      </c>
      <c r="D79" s="43">
        <f t="shared" si="19"/>
        <v>0</v>
      </c>
      <c r="E79" s="46"/>
      <c r="F79" s="46"/>
      <c r="G79" s="46"/>
      <c r="H79" s="55">
        <f t="shared" si="16"/>
        <v>0</v>
      </c>
      <c r="I79" s="57">
        <f t="shared" si="18"/>
        <v>0</v>
      </c>
      <c r="J79" s="56"/>
      <c r="K79" s="56"/>
      <c r="L79" s="57">
        <f t="shared" si="14"/>
        <v>0</v>
      </c>
      <c r="M79" s="54"/>
      <c r="N79" s="54"/>
      <c r="O79" s="54"/>
      <c r="P79" s="54"/>
      <c r="Q79" s="54"/>
      <c r="R79" s="54"/>
      <c r="S79" s="54"/>
      <c r="T79" s="59"/>
      <c r="U79" s="59"/>
      <c r="V79" s="59"/>
      <c r="W79" s="59"/>
      <c r="X79" s="59"/>
      <c r="Y79" s="59"/>
      <c r="Z79" s="59"/>
    </row>
    <row r="80" spans="1:26" s="39" customFormat="1" ht="30" customHeight="1">
      <c r="A80" s="24"/>
      <c r="B80" s="122" t="s">
        <v>37</v>
      </c>
      <c r="C80" s="54">
        <v>20</v>
      </c>
      <c r="D80" s="43">
        <f t="shared" si="19"/>
        <v>0</v>
      </c>
      <c r="E80" s="46"/>
      <c r="F80" s="46"/>
      <c r="G80" s="46"/>
      <c r="H80" s="55">
        <f t="shared" si="16"/>
        <v>0</v>
      </c>
      <c r="I80" s="57">
        <f t="shared" si="18"/>
        <v>0</v>
      </c>
      <c r="J80" s="56"/>
      <c r="K80" s="56"/>
      <c r="L80" s="57">
        <f t="shared" si="14"/>
        <v>0</v>
      </c>
      <c r="M80" s="54"/>
      <c r="N80" s="54"/>
      <c r="O80" s="54"/>
      <c r="P80" s="54"/>
      <c r="Q80" s="54"/>
      <c r="R80" s="54"/>
      <c r="S80" s="54"/>
      <c r="T80" s="59"/>
      <c r="U80" s="59"/>
      <c r="V80" s="59"/>
      <c r="W80" s="59"/>
      <c r="X80" s="59"/>
      <c r="Y80" s="59"/>
      <c r="Z80" s="59"/>
    </row>
    <row r="81" spans="1:26" s="39" customFormat="1" ht="30" customHeight="1">
      <c r="A81" s="24"/>
      <c r="B81" s="122" t="s">
        <v>36</v>
      </c>
      <c r="C81" s="54"/>
      <c r="D81" s="43">
        <f t="shared" si="19"/>
        <v>40</v>
      </c>
      <c r="E81" s="46"/>
      <c r="F81" s="46"/>
      <c r="G81" s="46">
        <v>40</v>
      </c>
      <c r="H81" s="55">
        <f t="shared" si="16"/>
        <v>40</v>
      </c>
      <c r="I81" s="57">
        <f t="shared" si="18"/>
        <v>40000</v>
      </c>
      <c r="J81" s="56">
        <v>40000</v>
      </c>
      <c r="K81" s="56"/>
      <c r="L81" s="57">
        <f t="shared" si="14"/>
        <v>0</v>
      </c>
      <c r="M81" s="54"/>
      <c r="N81" s="54"/>
      <c r="O81" s="54"/>
      <c r="P81" s="54"/>
      <c r="Q81" s="54"/>
      <c r="R81" s="54"/>
      <c r="S81" s="54"/>
      <c r="T81" s="59"/>
      <c r="U81" s="59"/>
      <c r="V81" s="59"/>
      <c r="W81" s="59"/>
      <c r="X81" s="59"/>
      <c r="Y81" s="59"/>
      <c r="Z81" s="59"/>
    </row>
    <row r="82" spans="1:26" s="19" customFormat="1" ht="30" customHeight="1">
      <c r="A82" s="6"/>
      <c r="B82" s="20"/>
      <c r="C82" s="16"/>
      <c r="D82" s="43">
        <f t="shared" si="19"/>
        <v>0</v>
      </c>
      <c r="E82" s="46"/>
      <c r="F82" s="46"/>
      <c r="G82" s="46"/>
      <c r="H82" s="48"/>
      <c r="I82" s="74"/>
      <c r="J82" s="45"/>
      <c r="K82" s="45"/>
      <c r="L82" s="74"/>
      <c r="M82" s="16"/>
      <c r="N82" s="16"/>
      <c r="O82" s="16"/>
      <c r="P82" s="16"/>
      <c r="Q82" s="16"/>
      <c r="R82" s="16"/>
      <c r="S82" s="16"/>
      <c r="T82" s="15"/>
      <c r="U82" s="15"/>
      <c r="V82" s="15"/>
      <c r="W82" s="15"/>
      <c r="X82" s="15"/>
      <c r="Y82" s="15"/>
      <c r="Z82" s="15"/>
    </row>
    <row r="83" spans="1:26" s="114" customFormat="1" ht="33" customHeight="1">
      <c r="A83" s="113"/>
      <c r="B83" s="104" t="s">
        <v>77</v>
      </c>
      <c r="C83" s="102"/>
      <c r="D83" s="102">
        <f>D11+D17+D20+D22+D24+D31+D43+D61+D67+D71+D23</f>
        <v>78381.4868</v>
      </c>
      <c r="E83" s="102">
        <f>E11+E17+E20+E22+E24+E31+E43+E61+E67+E71+E23</f>
        <v>43332.603</v>
      </c>
      <c r="F83" s="102">
        <f>F11+F17+F20+F22+F24+F31+F43+F61+F67+F71+F23</f>
        <v>10520.588999999998</v>
      </c>
      <c r="G83" s="102">
        <f>G11+G17+G20+G22+G23+G24+G31+G43+G61+G67+G71</f>
        <v>24528.2948</v>
      </c>
      <c r="H83" s="102">
        <f>H11+H17+H20+H22+H24+H31+H43+H61+H67+H71+H23</f>
        <v>78381.4868</v>
      </c>
      <c r="I83" s="102">
        <f>I11+I17+I20+I22+I24+I31+I43+I61+I67+I71+I23</f>
        <v>24528304.8</v>
      </c>
      <c r="J83" s="102">
        <f>J11+J17+J20+J22+J23+J24+J31+J43+J61+J67+J71</f>
        <v>11920836</v>
      </c>
      <c r="K83" s="102">
        <f>K11+K17+K20+K22+K23+K24+K31+K43+K61+K67+K71</f>
        <v>12607468.8</v>
      </c>
      <c r="L83" s="102">
        <f t="shared" si="14"/>
        <v>43332623</v>
      </c>
      <c r="M83" s="102">
        <f aca="true" t="shared" si="20" ref="M83:Z83">M11+M14+M17+M20+M22+M23+M24+M31+M43+M61+M67+M71</f>
        <v>6774555</v>
      </c>
      <c r="N83" s="102">
        <f t="shared" si="20"/>
        <v>3340280</v>
      </c>
      <c r="O83" s="102">
        <f t="shared" si="20"/>
        <v>2806020</v>
      </c>
      <c r="P83" s="102">
        <f t="shared" si="20"/>
        <v>4539470</v>
      </c>
      <c r="Q83" s="102">
        <f t="shared" si="20"/>
        <v>3715560</v>
      </c>
      <c r="R83" s="102">
        <f t="shared" si="20"/>
        <v>1734840</v>
      </c>
      <c r="S83" s="102">
        <f t="shared" si="20"/>
        <v>3117720</v>
      </c>
      <c r="T83" s="102">
        <f t="shared" si="20"/>
        <v>2309880</v>
      </c>
      <c r="U83" s="102">
        <f t="shared" si="20"/>
        <v>1659428</v>
      </c>
      <c r="V83" s="102">
        <f t="shared" si="20"/>
        <v>4901220</v>
      </c>
      <c r="W83" s="102">
        <f t="shared" si="20"/>
        <v>1845300</v>
      </c>
      <c r="X83" s="102">
        <f t="shared" si="20"/>
        <v>1867380</v>
      </c>
      <c r="Y83" s="102">
        <f t="shared" si="20"/>
        <v>2517064</v>
      </c>
      <c r="Z83" s="102">
        <f t="shared" si="20"/>
        <v>2203906</v>
      </c>
    </row>
    <row r="84" spans="1:26" s="114" customFormat="1" ht="28.5">
      <c r="A84" s="113"/>
      <c r="B84" s="104" t="s">
        <v>102</v>
      </c>
      <c r="C84" s="102"/>
      <c r="D84" s="102">
        <v>207.3</v>
      </c>
      <c r="E84" s="138"/>
      <c r="F84" s="138"/>
      <c r="G84" s="112">
        <v>207.3</v>
      </c>
      <c r="H84" s="102">
        <f t="shared" si="16"/>
        <v>207.3</v>
      </c>
      <c r="I84" s="102">
        <f t="shared" si="18"/>
        <v>207300</v>
      </c>
      <c r="J84" s="102"/>
      <c r="K84" s="102">
        <f>K85+K86</f>
        <v>207300</v>
      </c>
      <c r="L84" s="102">
        <f t="shared" si="14"/>
        <v>0</v>
      </c>
      <c r="M84" s="102"/>
      <c r="N84" s="102"/>
      <c r="O84" s="102"/>
      <c r="P84" s="102"/>
      <c r="Q84" s="102"/>
      <c r="R84" s="102"/>
      <c r="S84" s="102"/>
      <c r="T84" s="97"/>
      <c r="U84" s="97"/>
      <c r="V84" s="97"/>
      <c r="W84" s="97"/>
      <c r="X84" s="97"/>
      <c r="Y84" s="97"/>
      <c r="Z84" s="97"/>
    </row>
    <row r="85" spans="1:26" s="14" customFormat="1" ht="15.75">
      <c r="A85" s="77"/>
      <c r="B85" s="122" t="s">
        <v>103</v>
      </c>
      <c r="C85" s="45"/>
      <c r="D85" s="48">
        <v>110</v>
      </c>
      <c r="E85" s="78"/>
      <c r="F85" s="78"/>
      <c r="G85" s="46"/>
      <c r="H85" s="48"/>
      <c r="I85" s="74"/>
      <c r="J85" s="45"/>
      <c r="K85" s="45">
        <v>110000</v>
      </c>
      <c r="L85" s="74"/>
      <c r="M85" s="45"/>
      <c r="N85" s="45"/>
      <c r="O85" s="45"/>
      <c r="P85" s="45"/>
      <c r="Q85" s="45"/>
      <c r="R85" s="45"/>
      <c r="S85" s="45"/>
      <c r="T85" s="15"/>
      <c r="U85" s="15"/>
      <c r="V85" s="15"/>
      <c r="W85" s="15"/>
      <c r="X85" s="15"/>
      <c r="Y85" s="15"/>
      <c r="Z85" s="15"/>
    </row>
    <row r="86" spans="1:26" s="14" customFormat="1" ht="15.75">
      <c r="A86" s="77"/>
      <c r="B86" s="125" t="s">
        <v>21</v>
      </c>
      <c r="C86" s="45"/>
      <c r="D86" s="48">
        <v>97.3</v>
      </c>
      <c r="E86" s="78"/>
      <c r="F86" s="78"/>
      <c r="G86" s="46"/>
      <c r="H86" s="48">
        <f t="shared" si="16"/>
        <v>0</v>
      </c>
      <c r="I86" s="74">
        <f t="shared" si="18"/>
        <v>97300</v>
      </c>
      <c r="J86" s="45"/>
      <c r="K86" s="45">
        <v>97300</v>
      </c>
      <c r="L86" s="74">
        <f t="shared" si="14"/>
        <v>0</v>
      </c>
      <c r="M86" s="45"/>
      <c r="N86" s="45"/>
      <c r="O86" s="45"/>
      <c r="P86" s="45"/>
      <c r="Q86" s="45"/>
      <c r="R86" s="45"/>
      <c r="S86" s="45"/>
      <c r="T86" s="15"/>
      <c r="U86" s="15"/>
      <c r="V86" s="15"/>
      <c r="W86" s="15"/>
      <c r="X86" s="15"/>
      <c r="Y86" s="15"/>
      <c r="Z86" s="15"/>
    </row>
    <row r="87" spans="1:26" s="99" customFormat="1" ht="14.25">
      <c r="A87" s="95"/>
      <c r="B87" s="113" t="s">
        <v>101</v>
      </c>
      <c r="C87" s="98"/>
      <c r="D87" s="98">
        <f>D88+D89</f>
        <v>4138</v>
      </c>
      <c r="E87" s="98">
        <f>E88+E89</f>
        <v>4138</v>
      </c>
      <c r="F87" s="98">
        <f>F88+F89</f>
        <v>0</v>
      </c>
      <c r="G87" s="98">
        <f>G88+G89</f>
        <v>0</v>
      </c>
      <c r="H87" s="98">
        <f>H88+H89</f>
        <v>0</v>
      </c>
      <c r="I87" s="102">
        <f t="shared" si="18"/>
        <v>0</v>
      </c>
      <c r="J87" s="102"/>
      <c r="K87" s="102"/>
      <c r="L87" s="102">
        <f t="shared" si="14"/>
        <v>4138000</v>
      </c>
      <c r="M87" s="98">
        <f>M88+M89</f>
        <v>0</v>
      </c>
      <c r="N87" s="98">
        <f aca="true" t="shared" si="21" ref="N87:Z87">N88+N89</f>
        <v>827600</v>
      </c>
      <c r="O87" s="98">
        <f t="shared" si="21"/>
        <v>0</v>
      </c>
      <c r="P87" s="98">
        <f t="shared" si="21"/>
        <v>827600</v>
      </c>
      <c r="Q87" s="98">
        <f t="shared" si="21"/>
        <v>0</v>
      </c>
      <c r="R87" s="98">
        <f t="shared" si="21"/>
        <v>827600</v>
      </c>
      <c r="S87" s="98">
        <f t="shared" si="21"/>
        <v>0</v>
      </c>
      <c r="T87" s="98">
        <f t="shared" si="21"/>
        <v>0</v>
      </c>
      <c r="U87" s="98">
        <f t="shared" si="21"/>
        <v>827600</v>
      </c>
      <c r="V87" s="98">
        <f t="shared" si="21"/>
        <v>0</v>
      </c>
      <c r="W87" s="98">
        <f t="shared" si="21"/>
        <v>0</v>
      </c>
      <c r="X87" s="98">
        <f t="shared" si="21"/>
        <v>0</v>
      </c>
      <c r="Y87" s="98">
        <f t="shared" si="21"/>
        <v>827600</v>
      </c>
      <c r="Z87" s="98">
        <f t="shared" si="21"/>
        <v>0</v>
      </c>
    </row>
    <row r="88" spans="1:26" s="39" customFormat="1" ht="15">
      <c r="A88" s="130"/>
      <c r="B88" s="125" t="s">
        <v>73</v>
      </c>
      <c r="C88" s="54"/>
      <c r="D88" s="82">
        <v>3935.2</v>
      </c>
      <c r="E88" s="82">
        <v>3935.2</v>
      </c>
      <c r="F88" s="82"/>
      <c r="G88" s="46"/>
      <c r="H88" s="55"/>
      <c r="I88" s="57"/>
      <c r="J88" s="56"/>
      <c r="K88" s="56"/>
      <c r="L88" s="102">
        <f t="shared" si="14"/>
        <v>3935200</v>
      </c>
      <c r="M88" s="54"/>
      <c r="N88" s="54">
        <v>787100</v>
      </c>
      <c r="O88" s="54"/>
      <c r="P88" s="54">
        <v>787100</v>
      </c>
      <c r="Q88" s="54"/>
      <c r="R88" s="54">
        <v>787000</v>
      </c>
      <c r="S88" s="54"/>
      <c r="T88" s="59"/>
      <c r="U88" s="59">
        <v>787000</v>
      </c>
      <c r="V88" s="59"/>
      <c r="W88" s="59"/>
      <c r="X88" s="59"/>
      <c r="Y88" s="59">
        <v>787000</v>
      </c>
      <c r="Z88" s="59"/>
    </row>
    <row r="89" spans="1:26" s="39" customFormat="1" ht="15">
      <c r="A89" s="130"/>
      <c r="B89" s="126" t="s">
        <v>74</v>
      </c>
      <c r="C89" s="54"/>
      <c r="D89" s="82">
        <v>202.8</v>
      </c>
      <c r="E89" s="82">
        <v>202.8</v>
      </c>
      <c r="F89" s="82"/>
      <c r="G89" s="46"/>
      <c r="H89" s="55"/>
      <c r="I89" s="57"/>
      <c r="J89" s="56"/>
      <c r="K89" s="56"/>
      <c r="L89" s="57">
        <f>SUM(M89:Z89)</f>
        <v>202800</v>
      </c>
      <c r="M89" s="54"/>
      <c r="N89" s="54">
        <v>40500</v>
      </c>
      <c r="O89" s="54"/>
      <c r="P89" s="54">
        <v>40500</v>
      </c>
      <c r="Q89" s="54"/>
      <c r="R89" s="54">
        <v>40600</v>
      </c>
      <c r="S89" s="54"/>
      <c r="T89" s="59"/>
      <c r="U89" s="59">
        <v>40600</v>
      </c>
      <c r="V89" s="59"/>
      <c r="W89" s="59"/>
      <c r="X89" s="59"/>
      <c r="Y89" s="59">
        <v>40600</v>
      </c>
      <c r="Z89" s="59"/>
    </row>
    <row r="90" spans="1:26" s="99" customFormat="1" ht="21.75" customHeight="1">
      <c r="A90" s="95"/>
      <c r="B90" s="97" t="s">
        <v>78</v>
      </c>
      <c r="C90" s="97">
        <v>1502.7</v>
      </c>
      <c r="D90" s="98">
        <f>D91+D92</f>
        <v>1672.3</v>
      </c>
      <c r="E90" s="98">
        <f>E91+E92</f>
        <v>1672.3</v>
      </c>
      <c r="F90" s="98"/>
      <c r="G90" s="112">
        <v>0</v>
      </c>
      <c r="H90" s="102">
        <f t="shared" si="16"/>
        <v>1672.3</v>
      </c>
      <c r="I90" s="102">
        <f t="shared" si="18"/>
        <v>0</v>
      </c>
      <c r="J90" s="102"/>
      <c r="K90" s="102"/>
      <c r="L90" s="102">
        <f t="shared" si="14"/>
        <v>1672300</v>
      </c>
      <c r="M90" s="97">
        <f>M91+M92</f>
        <v>229531</v>
      </c>
      <c r="N90" s="97">
        <f aca="true" t="shared" si="22" ref="N90:Z90">N91+N92</f>
        <v>196741</v>
      </c>
      <c r="O90" s="97">
        <f t="shared" si="22"/>
        <v>114766</v>
      </c>
      <c r="P90" s="97">
        <f t="shared" si="22"/>
        <v>114766</v>
      </c>
      <c r="Q90" s="97">
        <f t="shared" si="22"/>
        <v>131160</v>
      </c>
      <c r="R90" s="97">
        <f t="shared" si="22"/>
        <v>81976</v>
      </c>
      <c r="S90" s="97">
        <f t="shared" si="22"/>
        <v>131160</v>
      </c>
      <c r="T90" s="97">
        <f t="shared" si="22"/>
        <v>81976</v>
      </c>
      <c r="U90" s="97">
        <f t="shared" si="22"/>
        <v>81976</v>
      </c>
      <c r="V90" s="97">
        <f t="shared" si="22"/>
        <v>180346</v>
      </c>
      <c r="W90" s="97">
        <f t="shared" si="22"/>
        <v>81976</v>
      </c>
      <c r="X90" s="97">
        <f t="shared" si="22"/>
        <v>114766</v>
      </c>
      <c r="Y90" s="97">
        <f t="shared" si="22"/>
        <v>65580</v>
      </c>
      <c r="Z90" s="97">
        <f t="shared" si="22"/>
        <v>65580</v>
      </c>
    </row>
    <row r="91" spans="1:26" s="39" customFormat="1" ht="26.25" customHeight="1">
      <c r="A91" s="130"/>
      <c r="B91" s="132" t="s">
        <v>20</v>
      </c>
      <c r="C91" s="133">
        <v>1427.5</v>
      </c>
      <c r="D91" s="134">
        <v>1590.3</v>
      </c>
      <c r="E91" s="134">
        <v>1590.3</v>
      </c>
      <c r="F91" s="134"/>
      <c r="G91" s="46"/>
      <c r="H91" s="55">
        <f t="shared" si="16"/>
        <v>1590.3</v>
      </c>
      <c r="I91" s="57">
        <f t="shared" si="18"/>
        <v>0</v>
      </c>
      <c r="J91" s="56"/>
      <c r="K91" s="56"/>
      <c r="L91" s="57">
        <f t="shared" si="14"/>
        <v>1590300</v>
      </c>
      <c r="M91" s="59">
        <v>218270</v>
      </c>
      <c r="N91" s="59">
        <v>187090</v>
      </c>
      <c r="O91" s="54">
        <v>109140</v>
      </c>
      <c r="P91" s="59">
        <v>109140</v>
      </c>
      <c r="Q91" s="59">
        <v>124730</v>
      </c>
      <c r="R91" s="54">
        <v>77960</v>
      </c>
      <c r="S91" s="54">
        <v>124730</v>
      </c>
      <c r="T91" s="59">
        <v>77960</v>
      </c>
      <c r="U91" s="59">
        <v>77960</v>
      </c>
      <c r="V91" s="59">
        <v>171500</v>
      </c>
      <c r="W91" s="59">
        <v>77960</v>
      </c>
      <c r="X91" s="59">
        <v>109140</v>
      </c>
      <c r="Y91" s="59">
        <v>62360</v>
      </c>
      <c r="Z91" s="59">
        <v>62360</v>
      </c>
    </row>
    <row r="92" spans="1:26" s="39" customFormat="1" ht="27" customHeight="1">
      <c r="A92" s="130"/>
      <c r="B92" s="135" t="s">
        <v>21</v>
      </c>
      <c r="C92" s="59">
        <v>75.2</v>
      </c>
      <c r="D92" s="82">
        <v>82</v>
      </c>
      <c r="E92" s="82">
        <v>82</v>
      </c>
      <c r="F92" s="82"/>
      <c r="G92" s="46"/>
      <c r="H92" s="55">
        <f t="shared" si="16"/>
        <v>82</v>
      </c>
      <c r="I92" s="57">
        <f t="shared" si="18"/>
        <v>0</v>
      </c>
      <c r="J92" s="56"/>
      <c r="K92" s="56"/>
      <c r="L92" s="57">
        <f t="shared" si="14"/>
        <v>82000</v>
      </c>
      <c r="M92" s="59">
        <v>11261</v>
      </c>
      <c r="N92" s="59">
        <v>9651</v>
      </c>
      <c r="O92" s="59">
        <v>5626</v>
      </c>
      <c r="P92" s="59">
        <v>5626</v>
      </c>
      <c r="Q92" s="59">
        <v>6430</v>
      </c>
      <c r="R92" s="54">
        <v>4016</v>
      </c>
      <c r="S92" s="54">
        <v>6430</v>
      </c>
      <c r="T92" s="59">
        <v>4016</v>
      </c>
      <c r="U92" s="59">
        <v>4016</v>
      </c>
      <c r="V92" s="59">
        <v>8846</v>
      </c>
      <c r="W92" s="59">
        <v>4016</v>
      </c>
      <c r="X92" s="59">
        <v>5626</v>
      </c>
      <c r="Y92" s="59">
        <v>3220</v>
      </c>
      <c r="Z92" s="59">
        <v>3220</v>
      </c>
    </row>
    <row r="93" spans="1:26" s="19" customFormat="1" ht="25.5" customHeight="1">
      <c r="A93" s="66"/>
      <c r="B93" s="67" t="s">
        <v>95</v>
      </c>
      <c r="C93" s="63">
        <v>450</v>
      </c>
      <c r="D93" s="51">
        <v>534.5</v>
      </c>
      <c r="E93" s="51">
        <v>427.4</v>
      </c>
      <c r="F93" s="51"/>
      <c r="G93" s="65">
        <v>107.1</v>
      </c>
      <c r="H93" s="43">
        <f t="shared" si="16"/>
        <v>534.5</v>
      </c>
      <c r="I93" s="47">
        <f t="shared" si="18"/>
        <v>107100</v>
      </c>
      <c r="J93" s="35">
        <v>53550</v>
      </c>
      <c r="K93" s="35">
        <v>53550</v>
      </c>
      <c r="L93" s="47">
        <f t="shared" si="14"/>
        <v>427400</v>
      </c>
      <c r="M93" s="63">
        <v>30900</v>
      </c>
      <c r="N93" s="63">
        <v>30500</v>
      </c>
      <c r="O93" s="63">
        <v>30500</v>
      </c>
      <c r="P93" s="63">
        <v>30500</v>
      </c>
      <c r="Q93" s="63">
        <v>30500</v>
      </c>
      <c r="R93" s="50">
        <v>30500</v>
      </c>
      <c r="S93" s="50">
        <v>30500</v>
      </c>
      <c r="T93" s="63">
        <v>30500</v>
      </c>
      <c r="U93" s="63">
        <v>30500</v>
      </c>
      <c r="V93" s="63">
        <v>30500</v>
      </c>
      <c r="W93" s="63">
        <v>30500</v>
      </c>
      <c r="X93" s="63">
        <v>30500</v>
      </c>
      <c r="Y93" s="63">
        <v>30500</v>
      </c>
      <c r="Z93" s="63">
        <v>30500</v>
      </c>
    </row>
    <row r="94" spans="1:26" s="19" customFormat="1" ht="25.5" customHeight="1">
      <c r="A94" s="66"/>
      <c r="B94" s="131" t="s">
        <v>76</v>
      </c>
      <c r="C94" s="63"/>
      <c r="D94" s="51">
        <v>249.6</v>
      </c>
      <c r="E94" s="51"/>
      <c r="F94" s="51">
        <v>0</v>
      </c>
      <c r="G94" s="65">
        <v>249.6</v>
      </c>
      <c r="H94" s="43">
        <f t="shared" si="16"/>
        <v>249.6</v>
      </c>
      <c r="I94" s="47">
        <f t="shared" si="18"/>
        <v>249600</v>
      </c>
      <c r="J94" s="35"/>
      <c r="K94" s="35">
        <v>249600</v>
      </c>
      <c r="L94" s="47"/>
      <c r="M94" s="63"/>
      <c r="N94" s="63"/>
      <c r="O94" s="63"/>
      <c r="P94" s="63"/>
      <c r="Q94" s="63"/>
      <c r="R94" s="50"/>
      <c r="S94" s="50"/>
      <c r="T94" s="63"/>
      <c r="U94" s="63"/>
      <c r="V94" s="63"/>
      <c r="W94" s="63"/>
      <c r="X94" s="63"/>
      <c r="Y94" s="63"/>
      <c r="Z94" s="63"/>
    </row>
    <row r="95" spans="1:26" s="99" customFormat="1" ht="25.5" customHeight="1">
      <c r="A95" s="95"/>
      <c r="B95" s="96" t="s">
        <v>67</v>
      </c>
      <c r="C95" s="97"/>
      <c r="D95" s="98">
        <f>D83+D90+D93+D94+D87+D84</f>
        <v>85183.18680000001</v>
      </c>
      <c r="E95" s="98">
        <f aca="true" t="shared" si="23" ref="E95:Z95">E83+E90+E93+E94+E87+E84</f>
        <v>49570.30300000001</v>
      </c>
      <c r="F95" s="98">
        <f t="shared" si="23"/>
        <v>10520.588999999998</v>
      </c>
      <c r="G95" s="98">
        <f t="shared" si="23"/>
        <v>25092.294799999996</v>
      </c>
      <c r="H95" s="98">
        <f t="shared" si="23"/>
        <v>81045.18680000001</v>
      </c>
      <c r="I95" s="98">
        <f t="shared" si="23"/>
        <v>25092304.8</v>
      </c>
      <c r="J95" s="98">
        <f t="shared" si="23"/>
        <v>11974386</v>
      </c>
      <c r="K95" s="98">
        <f t="shared" si="23"/>
        <v>13117918.8</v>
      </c>
      <c r="L95" s="98">
        <f t="shared" si="23"/>
        <v>49570323</v>
      </c>
      <c r="M95" s="98">
        <f t="shared" si="23"/>
        <v>7034986</v>
      </c>
      <c r="N95" s="98">
        <f t="shared" si="23"/>
        <v>4395121</v>
      </c>
      <c r="O95" s="98">
        <f t="shared" si="23"/>
        <v>2951286</v>
      </c>
      <c r="P95" s="98">
        <f t="shared" si="23"/>
        <v>5512336</v>
      </c>
      <c r="Q95" s="98">
        <f t="shared" si="23"/>
        <v>3877220</v>
      </c>
      <c r="R95" s="98">
        <f t="shared" si="23"/>
        <v>2674916</v>
      </c>
      <c r="S95" s="98">
        <f t="shared" si="23"/>
        <v>3279380</v>
      </c>
      <c r="T95" s="98">
        <f t="shared" si="23"/>
        <v>2422356</v>
      </c>
      <c r="U95" s="98">
        <f t="shared" si="23"/>
        <v>2599504</v>
      </c>
      <c r="V95" s="98">
        <f t="shared" si="23"/>
        <v>5112066</v>
      </c>
      <c r="W95" s="98">
        <f t="shared" si="23"/>
        <v>1957776</v>
      </c>
      <c r="X95" s="98">
        <f t="shared" si="23"/>
        <v>2012646</v>
      </c>
      <c r="Y95" s="98">
        <f t="shared" si="23"/>
        <v>3440744</v>
      </c>
      <c r="Z95" s="98">
        <f t="shared" si="23"/>
        <v>2299986</v>
      </c>
    </row>
    <row r="96" spans="1:26" s="99" customFormat="1" ht="20.25" customHeight="1">
      <c r="A96" s="95"/>
      <c r="B96" s="100"/>
      <c r="C96" s="97">
        <v>2294.4</v>
      </c>
      <c r="D96" s="98"/>
      <c r="E96" s="98"/>
      <c r="F96" s="98"/>
      <c r="G96" s="101">
        <f>SUM(M96:Q96)</f>
        <v>0</v>
      </c>
      <c r="H96" s="102">
        <f t="shared" si="16"/>
        <v>0</v>
      </c>
      <c r="I96" s="102">
        <f t="shared" si="18"/>
        <v>0</v>
      </c>
      <c r="J96" s="102"/>
      <c r="K96" s="102"/>
      <c r="L96" s="102">
        <f t="shared" si="14"/>
        <v>0</v>
      </c>
      <c r="M96" s="97"/>
      <c r="N96" s="97"/>
      <c r="O96" s="97"/>
      <c r="P96" s="97"/>
      <c r="Q96" s="97"/>
      <c r="R96" s="98"/>
      <c r="S96" s="98"/>
      <c r="T96" s="97"/>
      <c r="U96" s="97"/>
      <c r="V96" s="97"/>
      <c r="W96" s="97"/>
      <c r="X96" s="97"/>
      <c r="Y96" s="97"/>
      <c r="Z96" s="97"/>
    </row>
    <row r="97" spans="1:26" s="99" customFormat="1" ht="25.5" customHeight="1">
      <c r="A97" s="103"/>
      <c r="B97" s="104" t="s">
        <v>97</v>
      </c>
      <c r="C97" s="98" t="e">
        <f>C83+C90+C93+C96+#REF!</f>
        <v>#REF!</v>
      </c>
      <c r="D97" s="98">
        <f>D99+D100</f>
        <v>85183.1868</v>
      </c>
      <c r="E97" s="98">
        <f>E99+E100</f>
        <v>49570.303</v>
      </c>
      <c r="F97" s="98">
        <f>F99+F100</f>
        <v>10520.589</v>
      </c>
      <c r="G97" s="98">
        <f>G99+G100</f>
        <v>25092.294800000003</v>
      </c>
      <c r="H97" s="98">
        <f>H99+H100</f>
        <v>81045.1868</v>
      </c>
      <c r="I97" s="98">
        <f aca="true" t="shared" si="24" ref="I97:Z97">I99+I100</f>
        <v>25092304.8</v>
      </c>
      <c r="J97" s="98">
        <f t="shared" si="24"/>
        <v>3506386</v>
      </c>
      <c r="K97" s="98">
        <f t="shared" si="24"/>
        <v>13117918.8</v>
      </c>
      <c r="L97" s="98">
        <f t="shared" si="24"/>
        <v>49570323</v>
      </c>
      <c r="M97" s="98">
        <f t="shared" si="24"/>
        <v>7034986</v>
      </c>
      <c r="N97" s="98">
        <f t="shared" si="24"/>
        <v>4395121</v>
      </c>
      <c r="O97" s="98">
        <f t="shared" si="24"/>
        <v>2951286</v>
      </c>
      <c r="P97" s="98">
        <f t="shared" si="24"/>
        <v>5512336</v>
      </c>
      <c r="Q97" s="98">
        <f t="shared" si="24"/>
        <v>3877220</v>
      </c>
      <c r="R97" s="98">
        <f t="shared" si="24"/>
        <v>2674916</v>
      </c>
      <c r="S97" s="98">
        <f t="shared" si="24"/>
        <v>3279380</v>
      </c>
      <c r="T97" s="98">
        <f t="shared" si="24"/>
        <v>2422356</v>
      </c>
      <c r="U97" s="98">
        <f t="shared" si="24"/>
        <v>2599504</v>
      </c>
      <c r="V97" s="98">
        <f t="shared" si="24"/>
        <v>5112066</v>
      </c>
      <c r="W97" s="98">
        <f t="shared" si="24"/>
        <v>1957776</v>
      </c>
      <c r="X97" s="98">
        <f t="shared" si="24"/>
        <v>2012646</v>
      </c>
      <c r="Y97" s="98">
        <f t="shared" si="24"/>
        <v>3440744</v>
      </c>
      <c r="Z97" s="98">
        <f t="shared" si="24"/>
        <v>2299986</v>
      </c>
    </row>
    <row r="98" spans="1:26" s="99" customFormat="1" ht="15.75" customHeight="1">
      <c r="A98" s="105"/>
      <c r="B98" s="104"/>
      <c r="C98" s="97"/>
      <c r="D98" s="97"/>
      <c r="E98" s="97"/>
      <c r="F98" s="97"/>
      <c r="G98" s="101"/>
      <c r="H98" s="102"/>
      <c r="I98" s="102"/>
      <c r="J98" s="102"/>
      <c r="K98" s="102"/>
      <c r="L98" s="102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s="110" customFormat="1" ht="30.75" customHeight="1">
      <c r="A99" s="106"/>
      <c r="B99" s="107" t="s">
        <v>22</v>
      </c>
      <c r="C99" s="108" t="e">
        <f>C11+C14+C22+C24+C31+C43+C61+C67+C71+#REF!</f>
        <v>#REF!</v>
      </c>
      <c r="D99" s="108">
        <f aca="true" t="shared" si="25" ref="D99:I99">D12+D13+D15+D16+D22+D24+D35+D38+D39+D40+D41+D45+D46+D48+D50+D51+D52+D53+D55+D57+D58+D59+D62+D72+D75+D78+D79+D80+D81</f>
        <v>61438.46399999999</v>
      </c>
      <c r="E99" s="108">
        <f t="shared" si="25"/>
        <v>28585.683</v>
      </c>
      <c r="F99" s="108">
        <f t="shared" si="25"/>
        <v>8723.629</v>
      </c>
      <c r="G99" s="108">
        <f t="shared" si="25"/>
        <v>24129.152000000002</v>
      </c>
      <c r="H99" s="108">
        <f t="shared" si="25"/>
        <v>61438.46399999999</v>
      </c>
      <c r="I99" s="108">
        <f t="shared" si="25"/>
        <v>24129162</v>
      </c>
      <c r="J99" s="108">
        <f>K52+J13+J15+J16+J22+J24+J35+J38+J39+J40+J41+J45+J46+J48+J50+J51+J52+J53+J55+J57+J58+J59+J62+J72+J75+J78+J79+J80+J81</f>
        <v>3452836</v>
      </c>
      <c r="K99" s="108">
        <f>K12+K13+K15+K16+K22+K24+K35+K38+K39+K40+K41+K45+K46+K48+K50+K51+K53+K55+K57+K58+K59+K62+K72+K75+K78+K79+K80+K81</f>
        <v>12208326</v>
      </c>
      <c r="L99" s="108">
        <f aca="true" t="shared" si="26" ref="L99:Z99">L12+L13+L15+L16+L22+L24+L35+L38+L39+L40+L41+L45+L46+L48+L50+L51+L52+L53+L55+L57+L58+L59+L62+L72+L75+L78+L79+L80+L81</f>
        <v>28585683</v>
      </c>
      <c r="M99" s="108">
        <f t="shared" si="26"/>
        <v>3600375</v>
      </c>
      <c r="N99" s="108">
        <f t="shared" si="26"/>
        <v>1722840</v>
      </c>
      <c r="O99" s="108">
        <f t="shared" si="26"/>
        <v>1699420</v>
      </c>
      <c r="P99" s="108">
        <f t="shared" si="26"/>
        <v>2796730</v>
      </c>
      <c r="Q99" s="108">
        <f t="shared" si="26"/>
        <v>1989340</v>
      </c>
      <c r="R99" s="108">
        <f t="shared" si="26"/>
        <v>1418340</v>
      </c>
      <c r="S99" s="108">
        <f t="shared" si="26"/>
        <v>1770120</v>
      </c>
      <c r="T99" s="108">
        <f t="shared" si="26"/>
        <v>1536180</v>
      </c>
      <c r="U99" s="108">
        <f t="shared" si="26"/>
        <v>1429448</v>
      </c>
      <c r="V99" s="108">
        <f t="shared" si="26"/>
        <v>4040860</v>
      </c>
      <c r="W99" s="108">
        <f t="shared" si="26"/>
        <v>1428420</v>
      </c>
      <c r="X99" s="108">
        <f t="shared" si="26"/>
        <v>1504400</v>
      </c>
      <c r="Y99" s="108">
        <f t="shared" si="26"/>
        <v>2081564</v>
      </c>
      <c r="Z99" s="109">
        <f t="shared" si="26"/>
        <v>1567646</v>
      </c>
    </row>
    <row r="100" spans="1:26" s="110" customFormat="1" ht="31.5" customHeight="1">
      <c r="A100" s="106"/>
      <c r="B100" s="111" t="s">
        <v>23</v>
      </c>
      <c r="C100" s="102" t="e">
        <f>C17+C20+C21+C23+C30+#REF!+C56+#REF!+C65+C73+C74+C82+C96</f>
        <v>#REF!</v>
      </c>
      <c r="D100" s="102">
        <f>D17+D20+D23+D32+D34+D37+D44+D47+D49+D54+D56+D60+D63+D68+D69+D73+D74+D76+D77+D87+D90+D93+D94+D84</f>
        <v>23744.722799999996</v>
      </c>
      <c r="E100" s="102">
        <f aca="true" t="shared" si="27" ref="E100:Z100">E17+E20+E23+E32+E34+E37+E44+E47+E49+E54+E56+E60+E63+E68+E69+E73+E74+E76+E77+E87+E90+E93+E94+E84</f>
        <v>20984.620000000003</v>
      </c>
      <c r="F100" s="102">
        <f t="shared" si="27"/>
        <v>1796.96</v>
      </c>
      <c r="G100" s="102">
        <f t="shared" si="27"/>
        <v>963.1428000000001</v>
      </c>
      <c r="H100" s="102">
        <f t="shared" si="27"/>
        <v>19606.722799999996</v>
      </c>
      <c r="I100" s="102">
        <f t="shared" si="27"/>
        <v>963142.8</v>
      </c>
      <c r="J100" s="102">
        <f t="shared" si="27"/>
        <v>53550</v>
      </c>
      <c r="K100" s="102">
        <f t="shared" si="27"/>
        <v>909592.8</v>
      </c>
      <c r="L100" s="102">
        <f t="shared" si="27"/>
        <v>20984640</v>
      </c>
      <c r="M100" s="102">
        <f t="shared" si="27"/>
        <v>3434611</v>
      </c>
      <c r="N100" s="102">
        <f t="shared" si="27"/>
        <v>2672281</v>
      </c>
      <c r="O100" s="102">
        <f t="shared" si="27"/>
        <v>1251866</v>
      </c>
      <c r="P100" s="102">
        <f t="shared" si="27"/>
        <v>2715606</v>
      </c>
      <c r="Q100" s="102">
        <f t="shared" si="27"/>
        <v>1887880</v>
      </c>
      <c r="R100" s="102">
        <f t="shared" si="27"/>
        <v>1256576</v>
      </c>
      <c r="S100" s="102">
        <f t="shared" si="27"/>
        <v>1509260</v>
      </c>
      <c r="T100" s="102">
        <f t="shared" si="27"/>
        <v>886176</v>
      </c>
      <c r="U100" s="102">
        <f t="shared" si="27"/>
        <v>1170056</v>
      </c>
      <c r="V100" s="102">
        <f t="shared" si="27"/>
        <v>1071206</v>
      </c>
      <c r="W100" s="102">
        <f t="shared" si="27"/>
        <v>529356</v>
      </c>
      <c r="X100" s="102">
        <f t="shared" si="27"/>
        <v>508246</v>
      </c>
      <c r="Y100" s="102">
        <f t="shared" si="27"/>
        <v>1359180</v>
      </c>
      <c r="Z100" s="102">
        <f t="shared" si="27"/>
        <v>732340</v>
      </c>
    </row>
    <row r="101" spans="1:26" s="11" customFormat="1" ht="31.5" customHeight="1">
      <c r="A101" s="83"/>
      <c r="B101" s="85"/>
      <c r="C101" s="86">
        <f>C90</f>
        <v>1502.7</v>
      </c>
      <c r="D101" s="86"/>
      <c r="E101" s="86"/>
      <c r="F101" s="86"/>
      <c r="G101" s="8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s="11" customFormat="1" ht="31.5" customHeight="1">
      <c r="A102" s="83"/>
      <c r="B102" s="85"/>
      <c r="C102" s="86">
        <f>C93</f>
        <v>450</v>
      </c>
      <c r="D102" s="86"/>
      <c r="E102" s="86"/>
      <c r="F102" s="86"/>
      <c r="G102" s="8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s="11" customFormat="1" ht="17.25" customHeight="1">
      <c r="A103" s="12"/>
      <c r="B103" s="88"/>
      <c r="C103" s="89" t="e">
        <f>C99+C100+C101+C102</f>
        <v>#REF!</v>
      </c>
      <c r="D103" s="89"/>
      <c r="E103" s="89"/>
      <c r="F103" s="89"/>
      <c r="G103" s="89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s="13" customFormat="1" ht="18.75" customHeight="1">
      <c r="A104" s="1"/>
      <c r="B104" s="88"/>
      <c r="C104" s="88"/>
      <c r="D104" s="88"/>
      <c r="E104" s="88"/>
      <c r="F104" s="88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22"/>
      <c r="U104" s="22"/>
      <c r="V104" s="22"/>
      <c r="W104" s="22"/>
      <c r="X104" s="22"/>
      <c r="Y104" s="22"/>
      <c r="Z104" s="22"/>
    </row>
    <row r="105" spans="1:26" s="13" customFormat="1" ht="15" customHeight="1">
      <c r="A105" s="1"/>
      <c r="B105" s="22"/>
      <c r="C105" s="22"/>
      <c r="D105" s="91">
        <f>D103-D104</f>
        <v>0</v>
      </c>
      <c r="E105" s="22"/>
      <c r="F105" s="22"/>
      <c r="G105" s="22"/>
      <c r="H105" s="22"/>
      <c r="I105" s="22"/>
      <c r="J105" s="22"/>
      <c r="K105" s="22"/>
      <c r="L105" s="22"/>
      <c r="M105" s="154"/>
      <c r="N105" s="154"/>
      <c r="O105" s="148"/>
      <c r="P105" s="148"/>
      <c r="Q105" s="148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s="21" customFormat="1" ht="45" customHeight="1">
      <c r="B106" s="142"/>
      <c r="C106" s="142"/>
      <c r="D106" s="142"/>
      <c r="E106" s="92"/>
      <c r="F106" s="92"/>
      <c r="G106" s="92"/>
      <c r="H106" s="92"/>
      <c r="I106" s="92"/>
      <c r="J106" s="92"/>
      <c r="K106" s="92"/>
      <c r="L106" s="92"/>
      <c r="M106" s="154"/>
      <c r="N106" s="154"/>
      <c r="O106" s="148"/>
      <c r="P106" s="148"/>
      <c r="Q106" s="148"/>
      <c r="R106" s="23"/>
      <c r="S106" s="22"/>
      <c r="T106" s="93"/>
      <c r="U106" s="93"/>
      <c r="V106" s="93"/>
      <c r="W106" s="93"/>
      <c r="X106" s="93"/>
      <c r="Y106" s="93"/>
      <c r="Z106" s="93"/>
    </row>
    <row r="107" spans="13:19" ht="15">
      <c r="M107" s="10"/>
      <c r="N107" s="10"/>
      <c r="O107" s="10"/>
      <c r="P107" s="10"/>
      <c r="Q107" s="10"/>
      <c r="R107" s="10"/>
      <c r="S107" s="10"/>
    </row>
  </sheetData>
  <sheetProtection/>
  <mergeCells count="29">
    <mergeCell ref="A8:A9"/>
    <mergeCell ref="G8:G9"/>
    <mergeCell ref="M105:M106"/>
    <mergeCell ref="N105:N106"/>
    <mergeCell ref="M8:M9"/>
    <mergeCell ref="A2:D2"/>
    <mergeCell ref="A4:B4"/>
    <mergeCell ref="A5:B5"/>
    <mergeCell ref="D8:D9"/>
    <mergeCell ref="C8:C9"/>
    <mergeCell ref="B8:B9"/>
    <mergeCell ref="X8:X9"/>
    <mergeCell ref="Y8:Y9"/>
    <mergeCell ref="Z8:Z9"/>
    <mergeCell ref="N8:N9"/>
    <mergeCell ref="O105:O106"/>
    <mergeCell ref="P105:P106"/>
    <mergeCell ref="Q105:Q106"/>
    <mergeCell ref="R8:R9"/>
    <mergeCell ref="S8:S9"/>
    <mergeCell ref="T8:T9"/>
    <mergeCell ref="Q8:Q9"/>
    <mergeCell ref="P8:P9"/>
    <mergeCell ref="O8:O9"/>
    <mergeCell ref="B106:D106"/>
    <mergeCell ref="L8:L9"/>
    <mergeCell ref="U8:U9"/>
    <mergeCell ref="V8:V9"/>
    <mergeCell ref="W8:W9"/>
  </mergeCells>
  <printOptions horizontalCentered="1"/>
  <pageMargins left="0.5905511811023623" right="0.3937007874015748" top="0.3937007874015748" bottom="0" header="0" footer="0.5118110236220472"/>
  <pageSetup horizontalDpi="600" verticalDpi="600" orientation="landscape" paperSize="9" scale="50" r:id="rId1"/>
  <rowBreaks count="3" manualBreakCount="3">
    <brk id="42" max="24" man="1"/>
    <brk id="65" max="24" man="1"/>
    <brk id="86" max="24" man="1"/>
  </rowBreaks>
  <colBreaks count="1" manualBreakCount="1">
    <brk id="13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Сергиенко</dc:creator>
  <cp:keywords/>
  <dc:description/>
  <cp:lastModifiedBy>Admin</cp:lastModifiedBy>
  <cp:lastPrinted>2019-12-27T10:54:45Z</cp:lastPrinted>
  <dcterms:created xsi:type="dcterms:W3CDTF">2010-02-12T09:34:04Z</dcterms:created>
  <dcterms:modified xsi:type="dcterms:W3CDTF">2021-01-15T12:40:42Z</dcterms:modified>
  <cp:category/>
  <cp:version/>
  <cp:contentType/>
  <cp:contentStatus/>
</cp:coreProperties>
</file>